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gurgulc\Desktop\"/>
    </mc:Choice>
  </mc:AlternateContent>
  <bookViews>
    <workbookView xWindow="360" yWindow="120" windowWidth="6615" windowHeight="5100" tabRatio="911"/>
  </bookViews>
  <sheets>
    <sheet name="The Model" sheetId="12" r:id="rId1"/>
    <sheet name="Input Sheet" sheetId="2" r:id="rId2"/>
    <sheet name="Pulmon Rehab Team Staff Assmpt." sheetId="21" r:id="rId3"/>
    <sheet name="Cost and Effectiveness Assmpt." sheetId="13" r:id="rId4"/>
    <sheet name="Results" sheetId="17" r:id="rId5"/>
  </sheets>
  <calcPr calcId="162913"/>
</workbook>
</file>

<file path=xl/calcChain.xml><?xml version="1.0" encoding="utf-8"?>
<calcChain xmlns="http://schemas.openxmlformats.org/spreadsheetml/2006/main">
  <c r="AP2" i="2" l="1"/>
  <c r="R18" i="17"/>
  <c r="N19" i="13"/>
  <c r="C6" i="2"/>
  <c r="F5" i="17" s="1"/>
  <c r="C4" i="2"/>
  <c r="I12" i="17"/>
  <c r="I11" i="17" s="1"/>
  <c r="P40" i="13"/>
  <c r="O40" i="13"/>
  <c r="W40" i="13"/>
  <c r="P31" i="13"/>
  <c r="O31" i="13"/>
  <c r="K24" i="17"/>
  <c r="K22" i="17"/>
  <c r="K23" i="17" s="1"/>
  <c r="P2" i="2"/>
  <c r="U2" i="2"/>
  <c r="W2" i="2"/>
  <c r="X2" i="2"/>
  <c r="P3" i="2"/>
  <c r="P4" i="2"/>
  <c r="P5" i="2"/>
  <c r="P6" i="2"/>
  <c r="P7" i="2"/>
  <c r="P8" i="2"/>
  <c r="P9" i="2"/>
  <c r="P10" i="2"/>
  <c r="P11" i="2"/>
  <c r="P12" i="2"/>
  <c r="P13" i="2"/>
  <c r="P14" i="2"/>
  <c r="P15" i="2"/>
  <c r="P16" i="2"/>
  <c r="P17" i="2"/>
  <c r="P18" i="2"/>
  <c r="P19" i="2"/>
  <c r="P20"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E5" i="17"/>
  <c r="T11" i="17"/>
  <c r="R11" i="17"/>
  <c r="T17" i="17"/>
  <c r="R17" i="17"/>
  <c r="T16" i="17"/>
  <c r="R16" i="17"/>
  <c r="T15" i="17"/>
  <c r="R15" i="17"/>
  <c r="T14" i="17"/>
  <c r="R14" i="17"/>
  <c r="T13" i="17"/>
  <c r="S12" i="17"/>
  <c r="Q12" i="17"/>
  <c r="R13" i="17"/>
  <c r="Q18" i="17"/>
  <c r="S18" i="17"/>
  <c r="Q11" i="17"/>
  <c r="S11" i="17"/>
  <c r="T18" i="17"/>
  <c r="S17" i="17"/>
  <c r="Q17" i="17"/>
  <c r="S16" i="17"/>
  <c r="Q16" i="17"/>
  <c r="S15" i="17"/>
  <c r="Q15" i="17"/>
  <c r="S14" i="17"/>
  <c r="Q14" i="17"/>
  <c r="T12" i="17"/>
  <c r="R12" i="17"/>
  <c r="Q13" i="17"/>
  <c r="S13" i="17"/>
  <c r="D5" i="17" l="1"/>
  <c r="D6" i="17" s="1"/>
  <c r="D23" i="17" s="1"/>
  <c r="F4" i="17"/>
  <c r="F6" i="17" s="1"/>
  <c r="F23" i="17" s="1"/>
  <c r="E4" i="17"/>
  <c r="E6" i="17" s="1"/>
  <c r="E23" i="17" s="1"/>
  <c r="C4" i="17"/>
  <c r="I3" i="17"/>
  <c r="C5" i="17"/>
  <c r="D4" i="17"/>
  <c r="D15" i="17"/>
  <c r="F18" i="17"/>
  <c r="E15" i="17"/>
  <c r="F17" i="17"/>
  <c r="D11" i="17"/>
  <c r="C15" i="17"/>
  <c r="F11" i="17"/>
  <c r="F22" i="17" s="1"/>
  <c r="F24" i="17" s="1"/>
  <c r="E18" i="17"/>
  <c r="C11" i="17" l="1"/>
  <c r="D16" i="17"/>
  <c r="D17" i="17"/>
  <c r="C12" i="17"/>
  <c r="C22" i="17" s="1"/>
  <c r="C24" i="17" s="1"/>
  <c r="D12" i="17"/>
  <c r="F15" i="17"/>
  <c r="F14" i="17"/>
  <c r="C16" i="17"/>
  <c r="E17" i="17"/>
  <c r="D13" i="17"/>
  <c r="C13" i="17"/>
  <c r="C14" i="17"/>
  <c r="F16" i="17"/>
  <c r="C17" i="17"/>
  <c r="D14" i="17"/>
  <c r="F13" i="17"/>
  <c r="E16" i="17"/>
  <c r="F12" i="17"/>
  <c r="E11" i="17"/>
  <c r="E14" i="17"/>
  <c r="E12" i="17"/>
  <c r="E13" i="17"/>
  <c r="D18" i="17"/>
  <c r="D22" i="17" s="1"/>
  <c r="D24" i="17" s="1"/>
  <c r="C18" i="17"/>
  <c r="C6" i="17"/>
  <c r="C23" i="17" s="1"/>
  <c r="E22" i="17" l="1"/>
  <c r="E24" i="17" s="1"/>
</calcChain>
</file>

<file path=xl/comments1.xml><?xml version="1.0" encoding="utf-8"?>
<comments xmlns="http://schemas.openxmlformats.org/spreadsheetml/2006/main">
  <authors>
    <author>James</author>
  </authors>
  <commentList>
    <comment ref="B2" authorId="0" shapeId="0">
      <text>
        <r>
          <rPr>
            <b/>
            <sz val="9"/>
            <color indexed="81"/>
            <rFont val="Tahoma"/>
            <family val="2"/>
          </rPr>
          <t xml:space="preserve">Base case taken from: </t>
        </r>
        <r>
          <rPr>
            <b/>
            <i/>
            <sz val="9"/>
            <color indexed="81"/>
            <rFont val="Tahoma"/>
            <family val="2"/>
          </rPr>
          <t>Community pulmonary rehabilitation after hospitalisation for acute exacerbations of chronic obstructive pulmonary disease: randomised controlled study, Mann et al, BMJ (2004).  Upper and lower estimates +-2</t>
        </r>
        <r>
          <rPr>
            <b/>
            <sz val="9"/>
            <color indexed="81"/>
            <rFont val="Tahoma"/>
            <family val="2"/>
          </rPr>
          <t xml:space="preserve">
</t>
        </r>
      </text>
    </comment>
    <comment ref="B9" authorId="0" shapeId="0">
      <text>
        <r>
          <rPr>
            <b/>
            <sz val="9"/>
            <color indexed="81"/>
            <rFont val="Tahoma"/>
            <family val="2"/>
          </rPr>
          <t xml:space="preserve">Base case taken from: Community pulmonary rehabilitation after hospitalisation for acute exacerbations of chronic obstructive pulmonary disease: randomised controlled study, Mann et al, BMJ (2004).  Upper and lower estimates +-1
</t>
        </r>
      </text>
    </comment>
    <comment ref="B22" authorId="0" shapeId="0">
      <text>
        <r>
          <rPr>
            <b/>
            <sz val="9"/>
            <color indexed="81"/>
            <rFont val="Tahoma"/>
            <family val="2"/>
          </rPr>
          <t>Assumptions, kept as conservative as feasible.</t>
        </r>
      </text>
    </comment>
    <comment ref="B41" authorId="0" shapeId="0">
      <text>
        <r>
          <rPr>
            <b/>
            <sz val="9"/>
            <color indexed="81"/>
            <rFont val="Tahoma"/>
            <family val="2"/>
          </rPr>
          <t xml:space="preserve">Costs all taken from Unit Costs of Health and Social Care, PSSRU, 2007 and from Agenda for Change Pay Circular June 2008.  Costs include salary at midpoint of pay scales, oncosts and overheads but exclude qualification costs.  Salaries for Social Workers, assistants and GPs and non salary costs for all staff extrapolated by 5.5%pa for 2008 estimates.  </t>
        </r>
      </text>
    </comment>
  </commentList>
</comments>
</file>

<file path=xl/comments2.xml><?xml version="1.0" encoding="utf-8"?>
<comments xmlns="http://schemas.openxmlformats.org/spreadsheetml/2006/main">
  <authors>
    <author>James</author>
  </authors>
  <commentList>
    <comment ref="C4" authorId="0" shapeId="0">
      <text>
        <r>
          <rPr>
            <b/>
            <sz val="9"/>
            <color indexed="81"/>
            <rFont val="Tahoma"/>
            <family val="2"/>
          </rPr>
          <t xml:space="preserve">From National Tariff, see http://www.dh.gov.uk/en/Publicationsandstatistics/Publications/PublicationsPolicyAndGuidance/DH_081096
</t>
        </r>
      </text>
    </comment>
    <comment ref="C9" authorId="0" shapeId="0">
      <text>
        <r>
          <rPr>
            <b/>
            <sz val="9"/>
            <color indexed="81"/>
            <rFont val="Tahoma"/>
            <family val="2"/>
          </rPr>
          <t xml:space="preserve">Taken from </t>
        </r>
        <r>
          <rPr>
            <b/>
            <i/>
            <sz val="9"/>
            <color indexed="81"/>
            <rFont val="Tahoma"/>
            <family val="2"/>
          </rPr>
          <t xml:space="preserve">Respiratory rehabilitation after acute exacerbation of COPD may reduce risk for readmission and mortality – a systematic review, </t>
        </r>
        <r>
          <rPr>
            <b/>
            <sz val="9"/>
            <color indexed="81"/>
            <rFont val="Tahoma"/>
            <family val="2"/>
          </rPr>
          <t>Puhan et al, Respiratory Research (2005)</t>
        </r>
      </text>
    </comment>
  </commentList>
</comments>
</file>

<file path=xl/comments3.xml><?xml version="1.0" encoding="utf-8"?>
<comments xmlns="http://schemas.openxmlformats.org/spreadsheetml/2006/main">
  <authors>
    <author>James</author>
  </authors>
  <commentList>
    <comment ref="D3" authorId="0" shapeId="0">
      <text>
        <r>
          <rPr>
            <b/>
            <sz val="9"/>
            <color indexed="81"/>
            <rFont val="Tahoma"/>
            <family val="2"/>
          </rPr>
          <t xml:space="preserve">- Highest rate of exacerbations with no rehab
- Lowest rate of exacerbations with rehab </t>
        </r>
        <r>
          <rPr>
            <sz val="9"/>
            <color indexed="81"/>
            <rFont val="Tahoma"/>
            <family val="2"/>
          </rPr>
          <t xml:space="preserve">
</t>
        </r>
      </text>
    </comment>
    <comment ref="E3" authorId="0" shapeId="0">
      <text>
        <r>
          <rPr>
            <b/>
            <sz val="9"/>
            <color indexed="81"/>
            <rFont val="Tahoma"/>
            <family val="2"/>
          </rPr>
          <t xml:space="preserve">- Lowest rate of exacerbations with no rehab
- Highest rate of exacerbations with rehab 
</t>
        </r>
      </text>
    </comment>
    <comment ref="D10" authorId="0" shapeId="0">
      <text>
        <r>
          <rPr>
            <b/>
            <sz val="9"/>
            <color indexed="81"/>
            <rFont val="Tahoma"/>
            <family val="2"/>
          </rPr>
          <t xml:space="preserve">- Low estimate number of classes, high estimate class size
</t>
        </r>
      </text>
    </comment>
    <comment ref="E10" authorId="0" shapeId="0">
      <text>
        <r>
          <rPr>
            <b/>
            <sz val="9"/>
            <color indexed="81"/>
            <rFont val="Tahoma"/>
            <family val="2"/>
          </rPr>
          <t xml:space="preserve">- High estimate number of classes, low estimate class size
</t>
        </r>
      </text>
    </comment>
    <comment ref="M10" authorId="0" shapeId="0">
      <text>
        <r>
          <rPr>
            <b/>
            <sz val="9"/>
            <color indexed="81"/>
            <rFont val="Tahoma"/>
            <family val="2"/>
          </rPr>
          <t>Base case estimate of eligible patients with lower estimate of team numbers required.</t>
        </r>
        <r>
          <rPr>
            <sz val="9"/>
            <color indexed="81"/>
            <rFont val="Tahoma"/>
            <family val="2"/>
          </rPr>
          <t xml:space="preserve">
</t>
        </r>
      </text>
    </comment>
    <comment ref="N10" authorId="0" shapeId="0">
      <text>
        <r>
          <rPr>
            <b/>
            <sz val="9"/>
            <color indexed="81"/>
            <rFont val="Tahoma"/>
            <family val="2"/>
          </rPr>
          <t>Base case estimate of eligible patients with upper estimate of team numbers required.</t>
        </r>
      </text>
    </comment>
    <comment ref="D21" authorId="0" shapeId="0">
      <text>
        <r>
          <rPr>
            <b/>
            <sz val="9"/>
            <color indexed="81"/>
            <rFont val="Tahoma"/>
            <family val="2"/>
          </rPr>
          <t>Best Case outcomes with smallest team costs</t>
        </r>
      </text>
    </comment>
    <comment ref="E21" authorId="0" shapeId="0">
      <text>
        <r>
          <rPr>
            <b/>
            <sz val="9"/>
            <color indexed="81"/>
            <rFont val="Tahoma"/>
            <family val="2"/>
          </rPr>
          <t>Worst Case outcomes with largest team costs</t>
        </r>
      </text>
    </comment>
  </commentList>
</comments>
</file>

<file path=xl/sharedStrings.xml><?xml version="1.0" encoding="utf-8"?>
<sst xmlns="http://schemas.openxmlformats.org/spreadsheetml/2006/main" count="966" uniqueCount="531">
  <si>
    <t>PCT</t>
  </si>
  <si>
    <t>User Defined</t>
  </si>
  <si>
    <t>County Durham</t>
  </si>
  <si>
    <t>5ND</t>
  </si>
  <si>
    <t>Darlington</t>
  </si>
  <si>
    <t>5J9</t>
  </si>
  <si>
    <t>Gateshead</t>
  </si>
  <si>
    <t>5KF</t>
  </si>
  <si>
    <t>Hartlepool</t>
  </si>
  <si>
    <t>5D9</t>
  </si>
  <si>
    <t>Middlesbrough</t>
  </si>
  <si>
    <t>5KM</t>
  </si>
  <si>
    <t>Newcastle</t>
  </si>
  <si>
    <t>5D7</t>
  </si>
  <si>
    <t>Stockton-on-Tees Teaching</t>
  </si>
  <si>
    <t>5E1</t>
  </si>
  <si>
    <t>North Tyneside</t>
  </si>
  <si>
    <t>5D8</t>
  </si>
  <si>
    <t>Northumberland</t>
  </si>
  <si>
    <t>TAC</t>
  </si>
  <si>
    <t>Redcar and Cleveland</t>
  </si>
  <si>
    <t>5QR</t>
  </si>
  <si>
    <t>South Tyneside</t>
  </si>
  <si>
    <t>5KG</t>
  </si>
  <si>
    <t>Sunderland Teaching</t>
  </si>
  <si>
    <t>5KL</t>
  </si>
  <si>
    <t>Ashton, Leigh and Wigan</t>
  </si>
  <si>
    <t>5HG</t>
  </si>
  <si>
    <t>Bolton</t>
  </si>
  <si>
    <t>5HQ</t>
  </si>
  <si>
    <t>Central and Eastern Cheshire</t>
  </si>
  <si>
    <t>5NP</t>
  </si>
  <si>
    <t>Central Lancashire</t>
  </si>
  <si>
    <t>5NG</t>
  </si>
  <si>
    <t>Cumbria Teaching</t>
  </si>
  <si>
    <t>5NE</t>
  </si>
  <si>
    <t>East Lancashire Teaching</t>
  </si>
  <si>
    <t>5NH</t>
  </si>
  <si>
    <t>Halton and St Helens</t>
  </si>
  <si>
    <t>5NM</t>
  </si>
  <si>
    <t>Heywood, Middleton and Rochdale</t>
  </si>
  <si>
    <t>5NQ</t>
  </si>
  <si>
    <t>Knowsley</t>
  </si>
  <si>
    <t>5J4</t>
  </si>
  <si>
    <t>Liverpool</t>
  </si>
  <si>
    <t>5NL</t>
  </si>
  <si>
    <t>Manchester</t>
  </si>
  <si>
    <t>5NT</t>
  </si>
  <si>
    <t>North Lancashire Teaching</t>
  </si>
  <si>
    <t>5NF</t>
  </si>
  <si>
    <t>Oldham</t>
  </si>
  <si>
    <t>5J5</t>
  </si>
  <si>
    <t>Salford</t>
  </si>
  <si>
    <t>5F5</t>
  </si>
  <si>
    <t>Sefton</t>
  </si>
  <si>
    <t>5NJ</t>
  </si>
  <si>
    <t>Stockport</t>
  </si>
  <si>
    <t>5F7</t>
  </si>
  <si>
    <t>5LH</t>
  </si>
  <si>
    <t>Trafford</t>
  </si>
  <si>
    <t>5NR</t>
  </si>
  <si>
    <t>Warrington</t>
  </si>
  <si>
    <t>5J2</t>
  </si>
  <si>
    <t>Western Cheshire</t>
  </si>
  <si>
    <t>5NN</t>
  </si>
  <si>
    <t>Wirral</t>
  </si>
  <si>
    <t>5NK</t>
  </si>
  <si>
    <t>Barnsley</t>
  </si>
  <si>
    <t>5JE</t>
  </si>
  <si>
    <t>Bradford and Airedale Teaching</t>
  </si>
  <si>
    <t>5NY</t>
  </si>
  <si>
    <t>Calderdale</t>
  </si>
  <si>
    <t>5J6</t>
  </si>
  <si>
    <t>Doncaster</t>
  </si>
  <si>
    <t>5N5</t>
  </si>
  <si>
    <t>East Riding of Yorkshire</t>
  </si>
  <si>
    <t>5NW</t>
  </si>
  <si>
    <t>Hull Teaching</t>
  </si>
  <si>
    <t>5NX</t>
  </si>
  <si>
    <t>Kirklees</t>
  </si>
  <si>
    <t>5N2</t>
  </si>
  <si>
    <t>Leeds</t>
  </si>
  <si>
    <t>5N1</t>
  </si>
  <si>
    <t>North East Lincolnshire</t>
  </si>
  <si>
    <t>TAN</t>
  </si>
  <si>
    <t>North Lincolnshire</t>
  </si>
  <si>
    <t>5EF</t>
  </si>
  <si>
    <t>North Yorkshire and York</t>
  </si>
  <si>
    <t>5NV</t>
  </si>
  <si>
    <t>Rotherham</t>
  </si>
  <si>
    <t>5H8</t>
  </si>
  <si>
    <t>Sheffield</t>
  </si>
  <si>
    <t>5N4</t>
  </si>
  <si>
    <t>Wakefield District</t>
  </si>
  <si>
    <t>5N3</t>
  </si>
  <si>
    <t>Bassetlaw</t>
  </si>
  <si>
    <t>5ET</t>
  </si>
  <si>
    <t>Derby City</t>
  </si>
  <si>
    <t>5N7</t>
  </si>
  <si>
    <t>Derbyshire County</t>
  </si>
  <si>
    <t>5N6</t>
  </si>
  <si>
    <t>Leicester City</t>
  </si>
  <si>
    <t>5PC</t>
  </si>
  <si>
    <t>Leicestershire County and Rutland</t>
  </si>
  <si>
    <t>5PA</t>
  </si>
  <si>
    <t>5N9</t>
  </si>
  <si>
    <t>Northamptonshire Teaching</t>
  </si>
  <si>
    <t>5PD</t>
  </si>
  <si>
    <t>Nottingham City</t>
  </si>
  <si>
    <t>5EM</t>
  </si>
  <si>
    <t>Nottinghamshire County Teaching</t>
  </si>
  <si>
    <t>5N8</t>
  </si>
  <si>
    <t>Birmingham East and North</t>
  </si>
  <si>
    <t>5PG</t>
  </si>
  <si>
    <t>Coventry Teaching</t>
  </si>
  <si>
    <t>5MD</t>
  </si>
  <si>
    <t>Dudley</t>
  </si>
  <si>
    <t>5PE</t>
  </si>
  <si>
    <t>Heart of Birmingham Teaching</t>
  </si>
  <si>
    <t>5MX</t>
  </si>
  <si>
    <t>Herefordshire</t>
  </si>
  <si>
    <t>5CN</t>
  </si>
  <si>
    <t>North Staffordshire</t>
  </si>
  <si>
    <t>5PH</t>
  </si>
  <si>
    <t>Sandwell</t>
  </si>
  <si>
    <t>5PF</t>
  </si>
  <si>
    <t>Shropshire County</t>
  </si>
  <si>
    <t>5M2</t>
  </si>
  <si>
    <r>
      <t>Solihull</t>
    </r>
    <r>
      <rPr>
        <vertAlign val="superscript"/>
        <sz val="12"/>
        <rFont val="Times New Roman"/>
        <family val="1"/>
      </rPr>
      <t xml:space="preserve"> </t>
    </r>
  </si>
  <si>
    <t>TAM</t>
  </si>
  <si>
    <t>South Birmingham</t>
  </si>
  <si>
    <t>5M1</t>
  </si>
  <si>
    <t>South Staffordshire</t>
  </si>
  <si>
    <t>5PK</t>
  </si>
  <si>
    <t>Stoke on Trent</t>
  </si>
  <si>
    <t>5PJ</t>
  </si>
  <si>
    <t>Telford and Wrekin</t>
  </si>
  <si>
    <t>5MK</t>
  </si>
  <si>
    <t>Walsall Teaching</t>
  </si>
  <si>
    <t>5M3</t>
  </si>
  <si>
    <t>Warwickshire</t>
  </si>
  <si>
    <t>5PM</t>
  </si>
  <si>
    <t>Wolverhampton City</t>
  </si>
  <si>
    <t>5MV</t>
  </si>
  <si>
    <t>Worcestershire</t>
  </si>
  <si>
    <t>5PL</t>
  </si>
  <si>
    <t>Bedfordshire</t>
  </si>
  <si>
    <t>5P2</t>
  </si>
  <si>
    <t>Cambridgeshire</t>
  </si>
  <si>
    <t>5PP</t>
  </si>
  <si>
    <t>East and North Hertfordshire</t>
  </si>
  <si>
    <t>5P3</t>
  </si>
  <si>
    <t>Great Yarmouth and Waveney</t>
  </si>
  <si>
    <t>5PR</t>
  </si>
  <si>
    <t>Luton</t>
  </si>
  <si>
    <t>5GC</t>
  </si>
  <si>
    <t>Mid Essex</t>
  </si>
  <si>
    <t>5PX</t>
  </si>
  <si>
    <t>Norfolk</t>
  </si>
  <si>
    <t>5PQ</t>
  </si>
  <si>
    <t>North East Essex</t>
  </si>
  <si>
    <t>5PW</t>
  </si>
  <si>
    <t>Peterborough</t>
  </si>
  <si>
    <t>5PN</t>
  </si>
  <si>
    <t>South East Essex</t>
  </si>
  <si>
    <t>5P1</t>
  </si>
  <si>
    <t>South West Essex</t>
  </si>
  <si>
    <t>5PY</t>
  </si>
  <si>
    <t>Suffolk</t>
  </si>
  <si>
    <t>5PT</t>
  </si>
  <si>
    <t>West Essex</t>
  </si>
  <si>
    <t>5PV</t>
  </si>
  <si>
    <t>West Hertfordshire</t>
  </si>
  <si>
    <t>5P4</t>
  </si>
  <si>
    <t>Barking and Dagenham</t>
  </si>
  <si>
    <t>5C2</t>
  </si>
  <si>
    <t>Barnet</t>
  </si>
  <si>
    <t>5A9</t>
  </si>
  <si>
    <t>Bexley</t>
  </si>
  <si>
    <t>TAK</t>
  </si>
  <si>
    <t>Brent Teaching</t>
  </si>
  <si>
    <t>5K5</t>
  </si>
  <si>
    <t>Bromley</t>
  </si>
  <si>
    <t>5A7</t>
  </si>
  <si>
    <t>Camden</t>
  </si>
  <si>
    <t>5K7</t>
  </si>
  <si>
    <t>City and Hackney Teaching</t>
  </si>
  <si>
    <t>5C3</t>
  </si>
  <si>
    <t>Croydon</t>
  </si>
  <si>
    <t>5K9</t>
  </si>
  <si>
    <t>Ealing</t>
  </si>
  <si>
    <t>5HX</t>
  </si>
  <si>
    <t>Enfield</t>
  </si>
  <si>
    <t>5C1</t>
  </si>
  <si>
    <t>Greenwich Teaching</t>
  </si>
  <si>
    <t>5A8</t>
  </si>
  <si>
    <t>Hammersmith and Fulham</t>
  </si>
  <si>
    <t>5H1</t>
  </si>
  <si>
    <t>Haringey Teaching</t>
  </si>
  <si>
    <t>5C9</t>
  </si>
  <si>
    <t>Harrow</t>
  </si>
  <si>
    <t>5K6</t>
  </si>
  <si>
    <t>Havering</t>
  </si>
  <si>
    <t>5A4</t>
  </si>
  <si>
    <t>Hillingdon</t>
  </si>
  <si>
    <t>5AT</t>
  </si>
  <si>
    <t>Hounslow</t>
  </si>
  <si>
    <t>5HY</t>
  </si>
  <si>
    <t>Islington</t>
  </si>
  <si>
    <t>5K8</t>
  </si>
  <si>
    <t>Kensington and Chelsea</t>
  </si>
  <si>
    <t>5LA</t>
  </si>
  <si>
    <t>Kingston</t>
  </si>
  <si>
    <t>5A5</t>
  </si>
  <si>
    <t>Lambeth</t>
  </si>
  <si>
    <t>5LD</t>
  </si>
  <si>
    <t>Lewisham</t>
  </si>
  <si>
    <t>5LF</t>
  </si>
  <si>
    <t>Newham</t>
  </si>
  <si>
    <t>5C5</t>
  </si>
  <si>
    <t>Redbridge</t>
  </si>
  <si>
    <t>5NA</t>
  </si>
  <si>
    <t>Richmond and Twickenham</t>
  </si>
  <si>
    <t>5M6</t>
  </si>
  <si>
    <t>Southwark</t>
  </si>
  <si>
    <t>5LE</t>
  </si>
  <si>
    <t>Sutton and Merton</t>
  </si>
  <si>
    <t>5M7</t>
  </si>
  <si>
    <t>Tower Hamlets</t>
  </si>
  <si>
    <t>5C4</t>
  </si>
  <si>
    <t>Waltham Forest</t>
  </si>
  <si>
    <t>5NC</t>
  </si>
  <si>
    <t>Wandsworth</t>
  </si>
  <si>
    <t>5LG</t>
  </si>
  <si>
    <t>Westminster</t>
  </si>
  <si>
    <t>5LC</t>
  </si>
  <si>
    <t>Brighton and Hove City</t>
  </si>
  <si>
    <t>5LQ</t>
  </si>
  <si>
    <t>East Sussex Downs and Weald</t>
  </si>
  <si>
    <t>5P7</t>
  </si>
  <si>
    <t>Eastern and Coastal Kent</t>
  </si>
  <si>
    <t>5QA</t>
  </si>
  <si>
    <t>Hastings and Rother</t>
  </si>
  <si>
    <t>5P8</t>
  </si>
  <si>
    <t>Medway</t>
  </si>
  <si>
    <t>5L3</t>
  </si>
  <si>
    <t>Surrey</t>
  </si>
  <si>
    <t>5P5</t>
  </si>
  <si>
    <t>West Kent</t>
  </si>
  <si>
    <t>5P9</t>
  </si>
  <si>
    <t>West Sussex</t>
  </si>
  <si>
    <t>5P6</t>
  </si>
  <si>
    <t>5QG</t>
  </si>
  <si>
    <t>Berkshire West</t>
  </si>
  <si>
    <t>5QF</t>
  </si>
  <si>
    <t>Buckinghamshire</t>
  </si>
  <si>
    <t>5QD</t>
  </si>
  <si>
    <t>Hampshire</t>
  </si>
  <si>
    <t>5QC</t>
  </si>
  <si>
    <t>Isle of Wight National Health Service</t>
  </si>
  <si>
    <t>5QT</t>
  </si>
  <si>
    <t>Milton Keynes</t>
  </si>
  <si>
    <t>5CQ</t>
  </si>
  <si>
    <t>Oxfordshire</t>
  </si>
  <si>
    <t>5QE</t>
  </si>
  <si>
    <t>Portsmouth City Teaching</t>
  </si>
  <si>
    <t>5FE</t>
  </si>
  <si>
    <t>Southampton City</t>
  </si>
  <si>
    <t>5L1</t>
  </si>
  <si>
    <t>Bath and North East Somerset</t>
  </si>
  <si>
    <t>5FL</t>
  </si>
  <si>
    <t>Bournemouth and Poole Teaching</t>
  </si>
  <si>
    <t>5QN</t>
  </si>
  <si>
    <t>Bristol</t>
  </si>
  <si>
    <t>5QJ</t>
  </si>
  <si>
    <t>Cornwall and Isles of Scilly</t>
  </si>
  <si>
    <t>5QP</t>
  </si>
  <si>
    <t>Devon</t>
  </si>
  <si>
    <t>5QQ</t>
  </si>
  <si>
    <t>Dorset</t>
  </si>
  <si>
    <t>5QM</t>
  </si>
  <si>
    <t>Gloucestershire</t>
  </si>
  <si>
    <t>5QH</t>
  </si>
  <si>
    <t>North Somerset</t>
  </si>
  <si>
    <t>5M8</t>
  </si>
  <si>
    <t>Plymouth Teaching</t>
  </si>
  <si>
    <t>5F1</t>
  </si>
  <si>
    <t>Somerset</t>
  </si>
  <si>
    <t>5QL</t>
  </si>
  <si>
    <t>South Gloucestershire</t>
  </si>
  <si>
    <t>5A3</t>
  </si>
  <si>
    <t>5K3</t>
  </si>
  <si>
    <t>Torbay</t>
  </si>
  <si>
    <t>TAL</t>
  </si>
  <si>
    <t>Wiltshire</t>
  </si>
  <si>
    <t>5QK</t>
  </si>
  <si>
    <t>population</t>
  </si>
  <si>
    <t>population over 65</t>
  </si>
  <si>
    <t>Specialist (Grade 6)</t>
  </si>
  <si>
    <t>Therapist (Grade 5)</t>
  </si>
  <si>
    <t>Advanced (Grade 7)</t>
  </si>
  <si>
    <t>Inner London</t>
  </si>
  <si>
    <t>Outer London</t>
  </si>
  <si>
    <t>Population (Mid 2007)</t>
  </si>
  <si>
    <t>Number Surviving First Stroke</t>
  </si>
  <si>
    <t>Yes</t>
  </si>
  <si>
    <t>No</t>
  </si>
  <si>
    <t>None</t>
  </si>
  <si>
    <t>Fringe</t>
  </si>
  <si>
    <t>Swindon</t>
  </si>
  <si>
    <t>Tameside and Glossop</t>
  </si>
  <si>
    <t>Lincolnshire Teaching</t>
  </si>
  <si>
    <t>Berkshire East</t>
  </si>
  <si>
    <t>High Cost Area Supplement</t>
  </si>
  <si>
    <t>Number of emergency stroke admissions</t>
  </si>
  <si>
    <t>Physiotherapist Adivce Over a Telephone</t>
  </si>
  <si>
    <t>Physiotherapist Advice in a GP Clinic</t>
  </si>
  <si>
    <t xml:space="preserve">Physiotherapist Advice in a Physiotherpy Clinic </t>
  </si>
  <si>
    <t>Yes - In GP Clinic</t>
  </si>
  <si>
    <t>Base Case</t>
  </si>
  <si>
    <t>Lower Estimate</t>
  </si>
  <si>
    <t>Upper Estimate</t>
  </si>
  <si>
    <t>Nurse</t>
  </si>
  <si>
    <t>Social Worker</t>
  </si>
  <si>
    <t>Acute Exacerbation</t>
  </si>
  <si>
    <t>Without Pulmonary Rehab</t>
  </si>
  <si>
    <t>With Pulmonary Rehab</t>
  </si>
  <si>
    <t>Outcomes</t>
  </si>
  <si>
    <t>Team Required</t>
  </si>
  <si>
    <t>Smallest Team</t>
  </si>
  <si>
    <t>Largest Team</t>
  </si>
  <si>
    <t>Annual Costs/Savings</t>
  </si>
  <si>
    <t>Best Case</t>
  </si>
  <si>
    <t>Cost of Team</t>
  </si>
  <si>
    <t>Saving from Hopitilisation/Bed Days</t>
  </si>
  <si>
    <t>Net Cost</t>
  </si>
  <si>
    <t>Number of Acute Exacerbations Per Year</t>
  </si>
  <si>
    <t xml:space="preserve">Dietician </t>
  </si>
  <si>
    <t>Pharmacist</t>
  </si>
  <si>
    <t>Psychologist</t>
  </si>
  <si>
    <t>Occupational Therapist</t>
  </si>
  <si>
    <t>Physiotherpist</t>
  </si>
  <si>
    <t>Respiratory Doctor</t>
  </si>
  <si>
    <t>Exercise</t>
  </si>
  <si>
    <t>Education</t>
  </si>
  <si>
    <t>Number of Patients in Each Class</t>
  </si>
  <si>
    <t>Tariff Cost of Emergency Admission for COPD</t>
  </si>
  <si>
    <t>All Cases</t>
  </si>
  <si>
    <t>Number of Acute Exacerbations No Pulmonary Rehab</t>
  </si>
  <si>
    <t>Number of Acute Exacerbations Pulmonary Rehab</t>
  </si>
  <si>
    <t>Acute Exacerbations Avoided with Pulmonary Rehab</t>
  </si>
  <si>
    <t>total hours of contact time available</t>
  </si>
  <si>
    <t>Worst Case</t>
  </si>
  <si>
    <t>Staffing Level Assumptions - Number of One Hour Classes Per Patient (Exercise)</t>
  </si>
  <si>
    <t>Staffing Level Assumptions - Number of One Hour Classes Per Patient (Education)</t>
  </si>
  <si>
    <t>Number of Patients with at Least One Acute Exacerbation in 07/08</t>
  </si>
  <si>
    <t>SOUTH GLOUCESTERSHIRE PCT</t>
  </si>
  <si>
    <t>HAVERING PCT</t>
  </si>
  <si>
    <t>KINGSTON PCT</t>
  </si>
  <si>
    <t>BROMLEY PCT</t>
  </si>
  <si>
    <t>GREENWICH TEACHING PCT</t>
  </si>
  <si>
    <t>BARNET PCT</t>
  </si>
  <si>
    <t>NORTH EAST LINCOLNSHIRE PCT</t>
  </si>
  <si>
    <t>HILLINGDON PCT</t>
  </si>
  <si>
    <t>ENFIELD PCT</t>
  </si>
  <si>
    <t>BARKING AND DAGENHAM PCT</t>
  </si>
  <si>
    <t>CITY AND HACKNEY TEACHING PCT</t>
  </si>
  <si>
    <t>TOWER HAMLETS PCT</t>
  </si>
  <si>
    <t>NEWHAM PCT</t>
  </si>
  <si>
    <t>HARINGEY TEACHING PCT</t>
  </si>
  <si>
    <t>BLACKBURN WITH DARWEN PCT</t>
  </si>
  <si>
    <t>HEREFORDSHIRE PCT</t>
  </si>
  <si>
    <t>MILTON KEYNES PCT</t>
  </si>
  <si>
    <t>NEWCASTLE PCT</t>
  </si>
  <si>
    <t>NORTH TYNESIDE PCT</t>
  </si>
  <si>
    <t>HARTLEPOOL PCT</t>
  </si>
  <si>
    <t>NORTH TEES PCT</t>
  </si>
  <si>
    <t>NORTH LINCOLNSHIRE PCT</t>
  </si>
  <si>
    <t>NOTTINGHAM CITY PCT</t>
  </si>
  <si>
    <t>BASSETLAW PCT</t>
  </si>
  <si>
    <t>PLYMOUTH TEACHING PCT</t>
  </si>
  <si>
    <t>SALFORD PCT</t>
  </si>
  <si>
    <t>STOCKPORT PCT</t>
  </si>
  <si>
    <t>PORTSMOUTH CITY TEACHING PCT</t>
  </si>
  <si>
    <t>BATH AND NORTH EAST SOMERSET PCT</t>
  </si>
  <si>
    <t>LUTON PCT</t>
  </si>
  <si>
    <t>HAMMERSMITH AND FULHAM PCT</t>
  </si>
  <si>
    <t>ROTHERHAM PCT</t>
  </si>
  <si>
    <t>ASHTON, LEIGH AND WIGAN PCT</t>
  </si>
  <si>
    <t>BLACKPOOL PCT</t>
  </si>
  <si>
    <t>BOLTON PCT</t>
  </si>
  <si>
    <t>EALING PCT</t>
  </si>
  <si>
    <t>HOUNSLOW PCT</t>
  </si>
  <si>
    <t>WARRINGTON PCT</t>
  </si>
  <si>
    <t>KNOWSLEY PCT</t>
  </si>
  <si>
    <t>OLDHAM PCT</t>
  </si>
  <si>
    <t>CALDERDALE PCT</t>
  </si>
  <si>
    <t>DARLINGTON PCT</t>
  </si>
  <si>
    <t>BARNSLEY PCT</t>
  </si>
  <si>
    <t>BURY PCT</t>
  </si>
  <si>
    <t>SWINDON PCT</t>
  </si>
  <si>
    <t>BRENT TEACHING PCT</t>
  </si>
  <si>
    <t>HARROW PCT</t>
  </si>
  <si>
    <t>CAMDEN PCT</t>
  </si>
  <si>
    <t>ISLINGTON PCT</t>
  </si>
  <si>
    <t>CROYDON PCT</t>
  </si>
  <si>
    <t>GATESHEAD PCT</t>
  </si>
  <si>
    <t>SOUTH TYNESIDE PCT</t>
  </si>
  <si>
    <t>SUNDERLAND TEACHING PCT</t>
  </si>
  <si>
    <t>MIDDLESBROUGH PCT</t>
  </si>
  <si>
    <t>SOUTHAMPTON CITY PCT</t>
  </si>
  <si>
    <t>MEDWAY PCT</t>
  </si>
  <si>
    <t>KENSINGTON AND CHELSEA PCT</t>
  </si>
  <si>
    <t>WESTMINSTER PCT</t>
  </si>
  <si>
    <t>LAMBETH PCT</t>
  </si>
  <si>
    <t>SOUTHWARK PCT</t>
  </si>
  <si>
    <t>LEWISHAM PCT</t>
  </si>
  <si>
    <t>WANDSWORTH PCT</t>
  </si>
  <si>
    <t>TAMESIDE AND GLOSSOP PCT</t>
  </si>
  <si>
    <t>BRIGHTON AND HOVE CITY PCT</t>
  </si>
  <si>
    <t>SOUTH BIRMINGHAM PCT</t>
  </si>
  <si>
    <t>SHROPSHIRE COUNTY PCT</t>
  </si>
  <si>
    <t>WALSALL TEACHING PCT</t>
  </si>
  <si>
    <t>RICHMOND AND TWICKENHAM PCT</t>
  </si>
  <si>
    <t>SUTTON AND MERTON PCT</t>
  </si>
  <si>
    <t>NORTH SOMERSET PCT</t>
  </si>
  <si>
    <t>COVENTRY TEACHING PCT</t>
  </si>
  <si>
    <t>TELFORD AND WREKIN PCT</t>
  </si>
  <si>
    <t>WOLVERHAMPTON CITY PCT</t>
  </si>
  <si>
    <t>HEART OF BIRMINGHAM TEACHING PCT</t>
  </si>
  <si>
    <t>LEEDS PCT</t>
  </si>
  <si>
    <t>KIRKLEES PCT</t>
  </si>
  <si>
    <t>WAKEFIELD DISTRICT PCT</t>
  </si>
  <si>
    <t>SHEFFIELD PCT</t>
  </si>
  <si>
    <t>DONCASTER PCT</t>
  </si>
  <si>
    <t>DERBYSHIRE COUNTY PCT</t>
  </si>
  <si>
    <t>DERBY CITY PCT</t>
  </si>
  <si>
    <t>NOTTINGHAMSHIRE COUNTY PCT</t>
  </si>
  <si>
    <t>LINCOLNSHIRE PCT</t>
  </si>
  <si>
    <t>REDBRIDGE PCT</t>
  </si>
  <si>
    <t>WALTHAM FOREST PCT</t>
  </si>
  <si>
    <t>COUNTY DURHAM PCT</t>
  </si>
  <si>
    <t>CUMBRIA PCT</t>
  </si>
  <si>
    <t>NORTH LANCASHIRE PCT</t>
  </si>
  <si>
    <t>CENTRAL LANCASHIRE PCT</t>
  </si>
  <si>
    <t>EAST LANCASHIRE PCT</t>
  </si>
  <si>
    <t>SEFTON PCT</t>
  </si>
  <si>
    <t>WIRRAL PCT</t>
  </si>
  <si>
    <t>LIVERPOOL PCT</t>
  </si>
  <si>
    <t>HALTON AND ST HELENS PCT</t>
  </si>
  <si>
    <t>WESTERN CHESHIRE PCT</t>
  </si>
  <si>
    <t>CENTRAL AND EASTERN CHESHIRE PCT</t>
  </si>
  <si>
    <t>HEYWOOD, MIDDLETON AND ROCHDALE PCT</t>
  </si>
  <si>
    <t>TRAFFORD PCT</t>
  </si>
  <si>
    <t>MANCHESTER PCT</t>
  </si>
  <si>
    <t>NORTH YORKSHIRE AND YORK PCT</t>
  </si>
  <si>
    <t>EAST RIDING OF YORKSHIRE PCT</t>
  </si>
  <si>
    <t>HULL PCT</t>
  </si>
  <si>
    <t>BRADFORD AND AIREDALE PCT</t>
  </si>
  <si>
    <t>SOUTH EAST ESSEX PCT</t>
  </si>
  <si>
    <t>BEDFORDSHIRE PCT</t>
  </si>
  <si>
    <t>EAST AND NORTH HERTFORDSHIRE PCT</t>
  </si>
  <si>
    <t>WEST HERTFORDSHIRE PCT</t>
  </si>
  <si>
    <t>SURREY PCT</t>
  </si>
  <si>
    <t>WEST SUSSEX PCT</t>
  </si>
  <si>
    <t>EAST SUSSEX DOWNS AND WEALD PCT</t>
  </si>
  <si>
    <t>HASTINGS AND ROTHER PCT</t>
  </si>
  <si>
    <t>WEST KENT PCT</t>
  </si>
  <si>
    <t>LEICESTERSHIRE COUNTY AND RUTLAND PCT</t>
  </si>
  <si>
    <t>LEICESTER CITY PCT</t>
  </si>
  <si>
    <t>NORTHAMPTONSHIRE PCT</t>
  </si>
  <si>
    <t>DUDLEY PCT</t>
  </si>
  <si>
    <t>SANDWELL PCT</t>
  </si>
  <si>
    <t>BIRMINGHAM EAST AND NORTH PCT</t>
  </si>
  <si>
    <t>NORTH STAFFORDSHIRE PCT</t>
  </si>
  <si>
    <t>STOKE ON TRENT PCT</t>
  </si>
  <si>
    <t>SOUTH STAFFORDSHIRE PCT</t>
  </si>
  <si>
    <t>WORCESTERSHIRE PCT</t>
  </si>
  <si>
    <t>WARWICKSHIRE PCT</t>
  </si>
  <si>
    <t>PETERBOROUGH PCT</t>
  </si>
  <si>
    <t>CAMBRIDGESHIRE PCT</t>
  </si>
  <si>
    <t>NORFOLK PCT</t>
  </si>
  <si>
    <t>GREAT YARMOUTH AND WAVENEY PCT</t>
  </si>
  <si>
    <t>SUFFOLK PCT</t>
  </si>
  <si>
    <t>WEST ESSEX PCT</t>
  </si>
  <si>
    <t>NORTH EAST ESSEX PCT</t>
  </si>
  <si>
    <t>MID ESSEX PCT</t>
  </si>
  <si>
    <t>SOUTH WEST ESSEX PCT</t>
  </si>
  <si>
    <t>EASTERN AND COASTAL KENT PCT</t>
  </si>
  <si>
    <t>HAMPSHIRE PCT</t>
  </si>
  <si>
    <t>BUCKINGHAMSHIRE PCT</t>
  </si>
  <si>
    <t>OXFORDSHIRE PCT</t>
  </si>
  <si>
    <t>BERKSHIRE WEST PCT</t>
  </si>
  <si>
    <t>BERKSHIRE EAST PCT</t>
  </si>
  <si>
    <t>GLOUCESTERSHIRE PCT</t>
  </si>
  <si>
    <t>BRISTOL PCT</t>
  </si>
  <si>
    <t>WILTSHIRE PCT</t>
  </si>
  <si>
    <t>SOMERSET PCT</t>
  </si>
  <si>
    <t>DORSET PCT</t>
  </si>
  <si>
    <t>BOURNEMOUTH AND POOLE PCT</t>
  </si>
  <si>
    <t>CORNWALL AND ISLES OF SCILLY PCT</t>
  </si>
  <si>
    <t>DEVON PCT</t>
  </si>
  <si>
    <t>REDCAR AND CLEVELAND PCT</t>
  </si>
  <si>
    <t>ISLE OF WIGHT NHS PCT</t>
  </si>
  <si>
    <t>NORTHUMBERLAND CARE TRUST</t>
  </si>
  <si>
    <t>BEXLEY CARE TRUST</t>
  </si>
  <si>
    <t>TORBAY CARE</t>
  </si>
  <si>
    <t>SOLIHUL CARE TRUST</t>
  </si>
  <si>
    <t>Blackburn with Darwen</t>
  </si>
  <si>
    <t>5CC</t>
  </si>
  <si>
    <t>Blackpool</t>
  </si>
  <si>
    <t>5HP</t>
  </si>
  <si>
    <t>Bury</t>
  </si>
  <si>
    <t>5JX</t>
  </si>
  <si>
    <t>Physiotherapist</t>
  </si>
  <si>
    <t>Highly Specialist (Grade 7)</t>
  </si>
  <si>
    <t>Nurse Specialist (Grade 6)</t>
  </si>
  <si>
    <t>Clinical Support Worker (Grade 2)</t>
  </si>
  <si>
    <t>Fixed</t>
  </si>
  <si>
    <t>Staffing Level Assumptions - Seniority of Team/Wage Assumptions</t>
  </si>
  <si>
    <t>Dietician</t>
  </si>
  <si>
    <t>Specialist (Grade 7)</t>
  </si>
  <si>
    <t>Highly Specialist (Grade 8a)</t>
  </si>
  <si>
    <t>Trainee (Grade 6)</t>
  </si>
  <si>
    <t>Adult Worker (Average salary)</t>
  </si>
  <si>
    <t>Adult Worker (Minimum reported salary)</t>
  </si>
  <si>
    <t>Adult Worker (Max recorded salary)</t>
  </si>
  <si>
    <t>Estimated Annual Costs per WTE</t>
  </si>
  <si>
    <t>Standard Assumption</t>
  </si>
  <si>
    <t>London Fringe</t>
  </si>
  <si>
    <t>Rest of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</si>
</sst>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809]#,##0"/>
    <numFmt numFmtId="167" formatCode="[$£-809]#,##0.00"/>
  </numFmts>
  <fonts count="12" x14ac:knownFonts="1">
    <font>
      <sz val="11"/>
      <color theme="1"/>
      <name val="Calibri"/>
      <family val="2"/>
      <scheme val="minor"/>
    </font>
    <font>
      <sz val="12"/>
      <name val="Times New Roman"/>
      <family val="1"/>
    </font>
    <font>
      <b/>
      <sz val="12"/>
      <name val="Times New Roman"/>
      <family val="1"/>
    </font>
    <font>
      <vertAlign val="superscript"/>
      <sz val="12"/>
      <name val="Times New Roman"/>
      <family val="1"/>
    </font>
    <font>
      <sz val="9"/>
      <color indexed="81"/>
      <name val="Tahoma"/>
      <family val="2"/>
    </font>
    <font>
      <b/>
      <sz val="9"/>
      <color indexed="81"/>
      <name val="Tahoma"/>
      <family val="2"/>
    </font>
    <font>
      <b/>
      <i/>
      <sz val="9"/>
      <color indexed="81"/>
      <name val="Tahoma"/>
      <family val="2"/>
    </font>
    <font>
      <sz val="11"/>
      <color theme="1"/>
      <name val="Calibri"/>
      <family val="2"/>
      <scheme val="minor"/>
    </font>
    <font>
      <b/>
      <sz val="11"/>
      <color theme="1"/>
      <name val="Calibri"/>
      <family val="2"/>
      <scheme val="minor"/>
    </font>
    <font>
      <i/>
      <sz val="11"/>
      <color theme="1"/>
      <name val="Calibri"/>
      <family val="2"/>
      <scheme val="minor"/>
    </font>
    <font>
      <b/>
      <i/>
      <u/>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72">
    <xf numFmtId="0" fontId="0" fillId="0" borderId="0" xfId="0"/>
    <xf numFmtId="0" fontId="1" fillId="0" borderId="0" xfId="0" applyFont="1" applyBorder="1"/>
    <xf numFmtId="0" fontId="1" fillId="0" borderId="0" xfId="0" applyFont="1" applyBorder="1" applyAlignment="1">
      <alignment horizontal="center"/>
    </xf>
    <xf numFmtId="164" fontId="1" fillId="0" borderId="0" xfId="0" applyNumberFormat="1" applyFont="1" applyBorder="1"/>
    <xf numFmtId="164" fontId="1" fillId="0" borderId="0" xfId="0" applyNumberFormat="1" applyFont="1" applyAlignment="1"/>
    <xf numFmtId="49" fontId="1" fillId="0" borderId="0" xfId="0" applyNumberFormat="1" applyFont="1" applyBorder="1" applyAlignment="1">
      <alignment horizontal="center"/>
    </xf>
    <xf numFmtId="0" fontId="2" fillId="0" borderId="0" xfId="0" applyFont="1" applyBorder="1"/>
    <xf numFmtId="164" fontId="2" fillId="0" borderId="0" xfId="0" applyNumberFormat="1" applyFont="1" applyBorder="1"/>
    <xf numFmtId="0" fontId="1" fillId="0" borderId="0" xfId="0" applyFont="1"/>
    <xf numFmtId="164" fontId="1" fillId="0" borderId="0" xfId="0" applyNumberFormat="1" applyFont="1"/>
    <xf numFmtId="0" fontId="1" fillId="0" borderId="0" xfId="0" applyFont="1" applyFill="1" applyAlignment="1"/>
    <xf numFmtId="164" fontId="1" fillId="0" borderId="0" xfId="0" applyNumberFormat="1" applyFont="1" applyFill="1" applyAlignment="1"/>
    <xf numFmtId="49" fontId="1" fillId="0" borderId="0" xfId="0" applyNumberFormat="1" applyFont="1" applyAlignment="1">
      <alignment horizontal="center" vertical="top"/>
    </xf>
    <xf numFmtId="0" fontId="2" fillId="0" borderId="0" xfId="0" applyFont="1" applyFill="1" applyBorder="1"/>
    <xf numFmtId="164" fontId="2" fillId="0" borderId="0" xfId="0" applyNumberFormat="1" applyFont="1" applyFill="1" applyAlignment="1"/>
    <xf numFmtId="0" fontId="1" fillId="0" borderId="0" xfId="0" applyFont="1" applyFill="1" applyBorder="1"/>
    <xf numFmtId="0" fontId="1" fillId="0" borderId="0" xfId="0" applyFont="1" applyFill="1" applyBorder="1" applyAlignment="1">
      <alignment horizontal="center"/>
    </xf>
    <xf numFmtId="0" fontId="8" fillId="0" borderId="0" xfId="0" applyFont="1"/>
    <xf numFmtId="0" fontId="0" fillId="0" borderId="0" xfId="0" applyAlignment="1">
      <alignment horizontal="center" vertical="center"/>
    </xf>
    <xf numFmtId="0" fontId="0" fillId="0" borderId="1" xfId="0" applyBorder="1"/>
    <xf numFmtId="0" fontId="9" fillId="0" borderId="1" xfId="0" applyFont="1" applyBorder="1" applyAlignment="1">
      <alignment horizontal="center" vertical="center"/>
    </xf>
    <xf numFmtId="0" fontId="0" fillId="0" borderId="0" xfId="0" applyAlignment="1">
      <alignment horizontal="left"/>
    </xf>
    <xf numFmtId="0" fontId="8" fillId="0" borderId="1" xfId="0" applyFont="1" applyBorder="1"/>
    <xf numFmtId="0" fontId="8" fillId="0" borderId="0" xfId="0" applyFont="1" applyBorder="1"/>
    <xf numFmtId="0" fontId="0" fillId="0" borderId="0" xfId="0" applyAlignment="1">
      <alignment horizontal="center"/>
    </xf>
    <xf numFmtId="0" fontId="0" fillId="0" borderId="0" xfId="0" applyBorder="1"/>
    <xf numFmtId="0" fontId="0" fillId="0" borderId="1" xfId="0" applyBorder="1" applyAlignment="1">
      <alignment horizontal="center" vertical="center"/>
    </xf>
    <xf numFmtId="166" fontId="0" fillId="0" borderId="1" xfId="0" applyNumberFormat="1" applyBorder="1" applyAlignment="1">
      <alignment horizontal="center" vertical="center"/>
    </xf>
    <xf numFmtId="0" fontId="10" fillId="0" borderId="0" xfId="0" applyFont="1" applyBorder="1"/>
    <xf numFmtId="0" fontId="8" fillId="0" borderId="0" xfId="0" applyFont="1" applyBorder="1" applyAlignment="1">
      <alignment horizontal="center"/>
    </xf>
    <xf numFmtId="0" fontId="10" fillId="0" borderId="0" xfId="0" applyFont="1"/>
    <xf numFmtId="0" fontId="8" fillId="0" borderId="1" xfId="0" applyFont="1" applyBorder="1" applyAlignment="1">
      <alignment horizontal="center" vertical="center"/>
    </xf>
    <xf numFmtId="0" fontId="9" fillId="0" borderId="1" xfId="0" applyFont="1" applyBorder="1"/>
    <xf numFmtId="0" fontId="11" fillId="0" borderId="0" xfId="0" applyFont="1"/>
    <xf numFmtId="9" fontId="7" fillId="0" borderId="0" xfId="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xf>
    <xf numFmtId="3" fontId="0" fillId="0" borderId="1" xfId="0" applyNumberFormat="1" applyBorder="1" applyAlignment="1">
      <alignment horizontal="center" vertical="center"/>
    </xf>
    <xf numFmtId="0" fontId="11" fillId="0" borderId="0" xfId="0" applyFont="1" applyBorder="1"/>
    <xf numFmtId="0" fontId="11" fillId="0" borderId="0" xfId="0" applyFont="1" applyFill="1" applyBorder="1"/>
    <xf numFmtId="0" fontId="11" fillId="0" borderId="1" xfId="0" applyFont="1" applyFill="1" applyBorder="1"/>
    <xf numFmtId="166" fontId="0" fillId="0" borderId="1" xfId="0" applyNumberFormat="1" applyBorder="1" applyAlignment="1">
      <alignment horizontal="center"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8" fillId="0" borderId="0" xfId="0" applyFont="1" applyBorder="1" applyAlignment="1">
      <alignment horizontal="left" vertical="center" wrapText="1"/>
    </xf>
    <xf numFmtId="0" fontId="9" fillId="0" borderId="3" xfId="0" applyFont="1" applyBorder="1"/>
    <xf numFmtId="167" fontId="0" fillId="0" borderId="1" xfId="0" applyNumberFormat="1" applyBorder="1" applyAlignment="1">
      <alignment horizontal="center" vertical="center"/>
    </xf>
    <xf numFmtId="0" fontId="9" fillId="0" borderId="0" xfId="0" applyFont="1" applyBorder="1"/>
    <xf numFmtId="166" fontId="0" fillId="0" borderId="0" xfId="0" applyNumberFormat="1" applyBorder="1" applyAlignment="1">
      <alignment horizontal="center" vertical="center"/>
    </xf>
    <xf numFmtId="167" fontId="0" fillId="0" borderId="0" xfId="0" applyNumberFormat="1" applyBorder="1" applyAlignment="1">
      <alignment horizontal="center" vertical="center"/>
    </xf>
    <xf numFmtId="1" fontId="0" fillId="0" borderId="1" xfId="0" applyNumberFormat="1" applyBorder="1" applyAlignment="1">
      <alignment horizontal="center" vertical="center"/>
    </xf>
    <xf numFmtId="167" fontId="0" fillId="0" borderId="0" xfId="0" applyNumberFormat="1"/>
    <xf numFmtId="0" fontId="0" fillId="0" borderId="1" xfId="0" applyFont="1" applyBorder="1" applyAlignment="1">
      <alignment horizontal="center" vertical="center"/>
    </xf>
    <xf numFmtId="0" fontId="11" fillId="0" borderId="0" xfId="0" applyFont="1" applyBorder="1" applyAlignment="1">
      <alignment horizontal="left" vertical="center"/>
    </xf>
    <xf numFmtId="165" fontId="0" fillId="0" borderId="0" xfId="0" applyNumberFormat="1" applyBorder="1" applyAlignment="1">
      <alignment horizontal="center"/>
    </xf>
    <xf numFmtId="0" fontId="0" fillId="0" borderId="1" xfId="0" applyFont="1" applyBorder="1" applyAlignment="1">
      <alignment horizontal="left" vertical="center"/>
    </xf>
    <xf numFmtId="1" fontId="0" fillId="0" borderId="1" xfId="0" applyNumberFormat="1" applyBorder="1" applyAlignment="1">
      <alignment horizontal="center"/>
    </xf>
    <xf numFmtId="165"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0" fontId="0" fillId="2" borderId="1" xfId="0" applyFill="1" applyBorder="1" applyAlignment="1">
      <alignment horizontal="center" vertical="center"/>
    </xf>
    <xf numFmtId="166" fontId="0" fillId="0" borderId="0" xfId="0" applyNumberFormat="1"/>
    <xf numFmtId="0" fontId="0" fillId="0" borderId="0" xfId="0" applyBorder="1" applyAlignment="1" applyProtection="1">
      <alignment horizontal="center" vertical="center"/>
      <protection locked="0"/>
    </xf>
    <xf numFmtId="0" fontId="0" fillId="0" borderId="0" xfId="0" applyFont="1" applyBorder="1" applyAlignment="1">
      <alignment horizont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horizontal="center"/>
    </xf>
    <xf numFmtId="166" fontId="0" fillId="0" borderId="1" xfId="0" applyNumberFormat="1" applyBorder="1" applyAlignment="1">
      <alignment horizontal="center" vertical="center"/>
    </xf>
    <xf numFmtId="0" fontId="11" fillId="0" borderId="0" xfId="0" applyFont="1" applyAlignment="1">
      <alignment horizontal="left" vertical="top"/>
    </xf>
    <xf numFmtId="0" fontId="11" fillId="0" borderId="0" xfId="0" applyFont="1" applyAlignment="1">
      <alignment horizontal="left"/>
    </xf>
    <xf numFmtId="0" fontId="8" fillId="0" borderId="0" xfId="0" applyFont="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171450</xdr:colOff>
      <xdr:row>3</xdr:row>
      <xdr:rowOff>152400</xdr:rowOff>
    </xdr:from>
    <xdr:to>
      <xdr:col>12</xdr:col>
      <xdr:colOff>447675</xdr:colOff>
      <xdr:row>25</xdr:row>
      <xdr:rowOff>85725</xdr:rowOff>
    </xdr:to>
    <xdr:pic>
      <xdr:nvPicPr>
        <xdr:cNvPr id="10290"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2609850" y="723900"/>
          <a:ext cx="5153025" cy="4124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tabSelected="1" topLeftCell="A2" workbookViewId="0">
      <selection activeCell="E31" sqref="E31"/>
    </sheetView>
  </sheetViews>
  <sheetFormatPr defaultRowHeight="15" x14ac:dyDescent="0.25"/>
  <sheetData/>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P169"/>
  <sheetViews>
    <sheetView showGridLines="0" showRowColHeaders="0" workbookViewId="0">
      <selection activeCell="C8" sqref="C8:F8"/>
    </sheetView>
  </sheetViews>
  <sheetFormatPr defaultRowHeight="15" x14ac:dyDescent="0.25"/>
  <cols>
    <col min="1" max="1" width="9.5703125" customWidth="1"/>
    <col min="2" max="2" width="60.5703125" bestFit="1" customWidth="1"/>
    <col min="3" max="3" width="9.28515625" customWidth="1"/>
    <col min="6" max="6" width="18.140625" customWidth="1"/>
    <col min="8" max="8" width="0" hidden="1" customWidth="1"/>
    <col min="9" max="9" width="18.5703125" hidden="1" customWidth="1"/>
    <col min="10" max="11" width="0" hidden="1" customWidth="1"/>
    <col min="12" max="12" width="33.85546875" hidden="1" customWidth="1"/>
    <col min="13" max="13" width="6" hidden="1" customWidth="1"/>
    <col min="14" max="14" width="10.7109375" hidden="1" customWidth="1"/>
    <col min="15" max="15" width="17.85546875" hidden="1" customWidth="1"/>
    <col min="16" max="16" width="38.140625" hidden="1" customWidth="1"/>
    <col min="17" max="17" width="27.85546875" hidden="1" customWidth="1"/>
    <col min="18" max="18" width="4" hidden="1" customWidth="1"/>
    <col min="19" max="19" width="13.28515625" hidden="1" customWidth="1"/>
    <col min="20" max="20" width="2.85546875" hidden="1" customWidth="1"/>
    <col min="21" max="21" width="2" hidden="1" customWidth="1"/>
    <col min="22" max="22" width="2.85546875" hidden="1" customWidth="1"/>
    <col min="23" max="23" width="2" hidden="1" customWidth="1"/>
    <col min="24" max="24" width="5.85546875" hidden="1" customWidth="1"/>
    <col min="25" max="25" width="0" hidden="1" customWidth="1"/>
    <col min="26" max="26" width="43.85546875" hidden="1" customWidth="1"/>
    <col min="27" max="27" width="15.5703125" hidden="1" customWidth="1"/>
    <col min="28" max="37" width="0" hidden="1" customWidth="1"/>
    <col min="42" max="42" width="0" hidden="1" customWidth="1"/>
  </cols>
  <sheetData>
    <row r="1" spans="2:42" x14ac:dyDescent="0.25">
      <c r="L1" t="s">
        <v>0</v>
      </c>
      <c r="N1" t="s">
        <v>296</v>
      </c>
      <c r="O1" t="s">
        <v>297</v>
      </c>
      <c r="P1" t="s">
        <v>314</v>
      </c>
      <c r="Q1" t="s">
        <v>304</v>
      </c>
    </row>
    <row r="2" spans="2:42" ht="15.75" x14ac:dyDescent="0.25">
      <c r="B2" s="22" t="s">
        <v>0</v>
      </c>
      <c r="C2" s="65" t="s">
        <v>311</v>
      </c>
      <c r="D2" s="65"/>
      <c r="E2" s="65"/>
      <c r="F2" s="65"/>
      <c r="L2" s="1" t="s">
        <v>26</v>
      </c>
      <c r="M2" s="2" t="s">
        <v>27</v>
      </c>
      <c r="N2" s="3">
        <v>305.60000000000002</v>
      </c>
      <c r="O2" s="3">
        <v>57.1</v>
      </c>
      <c r="P2" s="3">
        <f>N2/2</f>
        <v>152.80000000000001</v>
      </c>
      <c r="Q2" s="3"/>
      <c r="R2" t="s">
        <v>305</v>
      </c>
      <c r="S2" t="s">
        <v>307</v>
      </c>
      <c r="U2">
        <f>IF(C8="None",1,2)</f>
        <v>2</v>
      </c>
      <c r="W2">
        <f>IF(C8="None",4,IF(C8="Inner London",1,IF(C8="Outer London",2,3)))</f>
        <v>1</v>
      </c>
      <c r="X2" t="e">
        <f>IF(#REF!="yes",1,2)</f>
        <v>#REF!</v>
      </c>
      <c r="AP2" t="str">
        <f>C8</f>
        <v>Inner London</v>
      </c>
    </row>
    <row r="3" spans="2:42" ht="15.75" x14ac:dyDescent="0.25">
      <c r="L3" s="1" t="s">
        <v>174</v>
      </c>
      <c r="M3" s="2" t="s">
        <v>175</v>
      </c>
      <c r="N3" s="11">
        <v>166.9</v>
      </c>
      <c r="O3" s="11">
        <v>24</v>
      </c>
      <c r="P3" s="3">
        <f t="shared" ref="P3:P64" si="0">N3/2</f>
        <v>83.45</v>
      </c>
      <c r="Q3" s="11"/>
      <c r="R3" t="s">
        <v>306</v>
      </c>
      <c r="S3" t="s">
        <v>301</v>
      </c>
    </row>
    <row r="4" spans="2:42" ht="15.75" x14ac:dyDescent="0.25">
      <c r="B4" s="22" t="s">
        <v>303</v>
      </c>
      <c r="C4" s="66">
        <f>VLOOKUP(C2,$AD$6:$AJ$157,3,FALSE)*1000</f>
        <v>695200</v>
      </c>
      <c r="D4" s="66"/>
      <c r="E4" s="66"/>
      <c r="F4" s="66"/>
      <c r="L4" s="1" t="s">
        <v>176</v>
      </c>
      <c r="M4" s="2" t="s">
        <v>177</v>
      </c>
      <c r="N4" s="11">
        <v>329.7</v>
      </c>
      <c r="O4" s="11">
        <v>53.6</v>
      </c>
      <c r="P4" s="3">
        <f t="shared" si="0"/>
        <v>164.85</v>
      </c>
      <c r="Q4" s="11"/>
      <c r="S4" t="s">
        <v>302</v>
      </c>
    </row>
    <row r="5" spans="2:42" ht="15.75" x14ac:dyDescent="0.25">
      <c r="C5" s="24"/>
      <c r="D5" s="24"/>
      <c r="E5" s="24"/>
      <c r="F5" s="24"/>
      <c r="I5" s="26" t="s">
        <v>299</v>
      </c>
      <c r="L5" s="1" t="s">
        <v>67</v>
      </c>
      <c r="M5" s="2" t="s">
        <v>68</v>
      </c>
      <c r="N5" s="11">
        <v>224.6</v>
      </c>
      <c r="O5" s="11">
        <v>43.4</v>
      </c>
      <c r="P5" s="3">
        <f t="shared" si="0"/>
        <v>112.3</v>
      </c>
      <c r="Q5" s="11"/>
      <c r="S5" t="s">
        <v>308</v>
      </c>
    </row>
    <row r="6" spans="2:42" ht="15.75" x14ac:dyDescent="0.25">
      <c r="B6" s="22" t="s">
        <v>355</v>
      </c>
      <c r="C6" s="67">
        <f>VLOOKUP(C2,$AD$6:$AJ$157,7,FALSE)</f>
        <v>2555</v>
      </c>
      <c r="D6" s="67"/>
      <c r="E6" s="67"/>
      <c r="F6" s="67"/>
      <c r="I6" s="26" t="s">
        <v>298</v>
      </c>
      <c r="L6" s="1" t="s">
        <v>95</v>
      </c>
      <c r="M6" s="2" t="s">
        <v>96</v>
      </c>
      <c r="N6" s="11">
        <v>111.7</v>
      </c>
      <c r="O6" s="11">
        <v>23</v>
      </c>
      <c r="P6" s="3">
        <f t="shared" si="0"/>
        <v>55.85</v>
      </c>
      <c r="Q6" s="11"/>
      <c r="AD6" s="1" t="s">
        <v>26</v>
      </c>
      <c r="AE6" s="2" t="s">
        <v>27</v>
      </c>
      <c r="AF6" s="3">
        <v>305.60000000000002</v>
      </c>
      <c r="AG6" s="19" t="s">
        <v>388</v>
      </c>
      <c r="AH6" s="19">
        <v>791</v>
      </c>
      <c r="AI6" s="19">
        <v>1200</v>
      </c>
      <c r="AJ6" s="19">
        <v>1991</v>
      </c>
    </row>
    <row r="7" spans="2:42" ht="15.75" x14ac:dyDescent="0.25">
      <c r="C7" s="24"/>
      <c r="D7" s="24"/>
      <c r="E7" s="24"/>
      <c r="F7" s="24"/>
      <c r="I7" s="26" t="s">
        <v>300</v>
      </c>
      <c r="L7" s="1" t="s">
        <v>269</v>
      </c>
      <c r="M7" s="2" t="s">
        <v>270</v>
      </c>
      <c r="N7" s="11">
        <v>178.3</v>
      </c>
      <c r="O7" s="11">
        <v>35.6</v>
      </c>
      <c r="P7" s="3">
        <f t="shared" si="0"/>
        <v>89.15</v>
      </c>
      <c r="Q7" s="11"/>
      <c r="Z7" t="s">
        <v>315</v>
      </c>
      <c r="AD7" s="1" t="s">
        <v>174</v>
      </c>
      <c r="AE7" s="2" t="s">
        <v>175</v>
      </c>
      <c r="AF7" s="11">
        <v>166.9</v>
      </c>
      <c r="AG7" s="19" t="s">
        <v>365</v>
      </c>
      <c r="AH7" s="19">
        <v>375</v>
      </c>
      <c r="AI7" s="19">
        <v>491</v>
      </c>
      <c r="AJ7" s="19">
        <v>866</v>
      </c>
    </row>
    <row r="8" spans="2:42" ht="15.75" x14ac:dyDescent="0.25">
      <c r="B8" s="22" t="s">
        <v>313</v>
      </c>
      <c r="C8" s="65" t="s">
        <v>301</v>
      </c>
      <c r="D8" s="65"/>
      <c r="E8" s="65"/>
      <c r="F8" s="65"/>
      <c r="L8" s="1" t="s">
        <v>146</v>
      </c>
      <c r="M8" s="2" t="s">
        <v>147</v>
      </c>
      <c r="N8" s="11">
        <v>407</v>
      </c>
      <c r="O8" s="11">
        <v>70.8</v>
      </c>
      <c r="P8" s="3">
        <f t="shared" si="0"/>
        <v>203.5</v>
      </c>
      <c r="Q8" s="11"/>
      <c r="Z8" t="s">
        <v>316</v>
      </c>
      <c r="AD8" s="1" t="s">
        <v>176</v>
      </c>
      <c r="AE8" s="2" t="s">
        <v>177</v>
      </c>
      <c r="AF8" s="11">
        <v>329.7</v>
      </c>
      <c r="AG8" s="19" t="s">
        <v>361</v>
      </c>
      <c r="AH8" s="19">
        <v>361</v>
      </c>
      <c r="AI8" s="19">
        <v>415</v>
      </c>
      <c r="AJ8" s="19">
        <v>776</v>
      </c>
    </row>
    <row r="9" spans="2:42" ht="15.75" x14ac:dyDescent="0.25">
      <c r="L9" s="15" t="s">
        <v>312</v>
      </c>
      <c r="M9" s="16" t="s">
        <v>252</v>
      </c>
      <c r="N9" s="11">
        <v>386.7</v>
      </c>
      <c r="O9" s="11">
        <v>58.7</v>
      </c>
      <c r="P9" s="3">
        <f t="shared" si="0"/>
        <v>193.35</v>
      </c>
      <c r="Q9" s="11"/>
      <c r="Z9" t="s">
        <v>317</v>
      </c>
      <c r="AD9" s="1" t="s">
        <v>67</v>
      </c>
      <c r="AE9" s="2" t="s">
        <v>68</v>
      </c>
      <c r="AF9" s="11">
        <v>224.6</v>
      </c>
      <c r="AG9" s="19" t="s">
        <v>398</v>
      </c>
      <c r="AH9" s="19">
        <v>739</v>
      </c>
      <c r="AI9" s="19">
        <v>1389</v>
      </c>
      <c r="AJ9" s="19">
        <v>2128</v>
      </c>
    </row>
    <row r="10" spans="2:42" ht="15.75" x14ac:dyDescent="0.25">
      <c r="B10" s="23"/>
      <c r="C10" s="64"/>
      <c r="D10" s="64"/>
      <c r="E10" s="64"/>
      <c r="F10" s="64"/>
      <c r="L10" s="15" t="s">
        <v>253</v>
      </c>
      <c r="M10" s="16" t="s">
        <v>254</v>
      </c>
      <c r="N10" s="11">
        <v>451</v>
      </c>
      <c r="O10" s="11">
        <v>71.7</v>
      </c>
      <c r="P10" s="3">
        <f t="shared" si="0"/>
        <v>225.5</v>
      </c>
      <c r="Q10" s="11"/>
      <c r="AD10" s="1" t="s">
        <v>95</v>
      </c>
      <c r="AE10" s="2" t="s">
        <v>96</v>
      </c>
      <c r="AF10" s="11">
        <v>111.7</v>
      </c>
      <c r="AG10" s="19" t="s">
        <v>379</v>
      </c>
      <c r="AH10" s="19">
        <v>185</v>
      </c>
      <c r="AI10" s="19">
        <v>130</v>
      </c>
      <c r="AJ10" s="19">
        <v>315</v>
      </c>
    </row>
    <row r="11" spans="2:42" ht="15.75" x14ac:dyDescent="0.25">
      <c r="B11" s="25"/>
      <c r="C11" s="25"/>
      <c r="D11" s="25"/>
      <c r="E11" s="25"/>
      <c r="F11" s="25"/>
      <c r="L11" s="1" t="s">
        <v>178</v>
      </c>
      <c r="M11" s="2" t="s">
        <v>179</v>
      </c>
      <c r="N11" s="11">
        <v>222.1</v>
      </c>
      <c r="O11" s="11">
        <v>41.8</v>
      </c>
      <c r="P11" s="3">
        <f t="shared" si="0"/>
        <v>111.05</v>
      </c>
      <c r="Q11" s="11"/>
      <c r="AD11" s="1" t="s">
        <v>269</v>
      </c>
      <c r="AE11" s="2" t="s">
        <v>270</v>
      </c>
      <c r="AF11" s="11">
        <v>178.3</v>
      </c>
      <c r="AG11" s="19" t="s">
        <v>384</v>
      </c>
      <c r="AH11" s="19">
        <v>242</v>
      </c>
      <c r="AI11" s="19">
        <v>268</v>
      </c>
      <c r="AJ11" s="19">
        <v>510</v>
      </c>
    </row>
    <row r="12" spans="2:42" ht="15.75" x14ac:dyDescent="0.25">
      <c r="B12" s="23"/>
      <c r="C12" s="63"/>
      <c r="D12" s="63"/>
      <c r="E12" s="63"/>
      <c r="F12" s="63"/>
      <c r="L12" s="1" t="s">
        <v>112</v>
      </c>
      <c r="M12" s="2" t="s">
        <v>113</v>
      </c>
      <c r="N12" s="11">
        <v>406.7</v>
      </c>
      <c r="O12" s="11">
        <v>69.2</v>
      </c>
      <c r="P12" s="3">
        <f t="shared" si="0"/>
        <v>203.35</v>
      </c>
      <c r="Q12" s="11"/>
      <c r="AD12" s="1" t="s">
        <v>146</v>
      </c>
      <c r="AE12" s="2" t="s">
        <v>147</v>
      </c>
      <c r="AF12" s="11">
        <v>407</v>
      </c>
      <c r="AG12" s="19" t="s">
        <v>460</v>
      </c>
      <c r="AH12" s="19">
        <v>573</v>
      </c>
      <c r="AI12" s="19">
        <v>566</v>
      </c>
      <c r="AJ12" s="19">
        <v>1139</v>
      </c>
    </row>
    <row r="13" spans="2:42" ht="15.75" x14ac:dyDescent="0.25">
      <c r="B13" s="25"/>
      <c r="C13" s="25"/>
      <c r="D13" s="25"/>
      <c r="E13" s="25"/>
      <c r="F13" s="25"/>
      <c r="L13" s="1" t="s">
        <v>28</v>
      </c>
      <c r="M13" s="2" t="s">
        <v>29</v>
      </c>
      <c r="N13" s="3">
        <v>262.3</v>
      </c>
      <c r="O13" s="3">
        <v>47.6</v>
      </c>
      <c r="P13" s="3">
        <f t="shared" si="0"/>
        <v>131.15</v>
      </c>
      <c r="Q13" s="11"/>
      <c r="AD13" s="15" t="s">
        <v>312</v>
      </c>
      <c r="AE13" s="16" t="s">
        <v>252</v>
      </c>
      <c r="AF13" s="11">
        <v>386.7</v>
      </c>
      <c r="AG13" s="19" t="s">
        <v>493</v>
      </c>
      <c r="AH13" s="19">
        <v>420</v>
      </c>
      <c r="AI13" s="19">
        <v>523</v>
      </c>
      <c r="AJ13" s="19">
        <v>943</v>
      </c>
    </row>
    <row r="14" spans="2:42" ht="15.75" x14ac:dyDescent="0.25">
      <c r="B14" s="28"/>
      <c r="C14" s="29"/>
      <c r="D14" s="29"/>
      <c r="E14" s="29"/>
      <c r="F14" s="29"/>
      <c r="L14" s="1" t="s">
        <v>271</v>
      </c>
      <c r="M14" s="2" t="s">
        <v>272</v>
      </c>
      <c r="N14" s="11">
        <v>301.2</v>
      </c>
      <c r="O14" s="11">
        <v>69.599999999999994</v>
      </c>
      <c r="P14" s="3">
        <f t="shared" si="0"/>
        <v>150.6</v>
      </c>
      <c r="Q14" s="4"/>
      <c r="AD14" s="15" t="s">
        <v>253</v>
      </c>
      <c r="AE14" s="16" t="s">
        <v>254</v>
      </c>
      <c r="AF14" s="11">
        <v>451</v>
      </c>
      <c r="AG14" s="19" t="s">
        <v>492</v>
      </c>
      <c r="AH14" s="19">
        <v>365</v>
      </c>
      <c r="AI14" s="19">
        <v>289</v>
      </c>
      <c r="AJ14" s="19">
        <v>654</v>
      </c>
    </row>
    <row r="15" spans="2:42" ht="15.75" x14ac:dyDescent="0.25">
      <c r="B15" s="25"/>
      <c r="C15" s="25"/>
      <c r="D15" s="25"/>
      <c r="E15" s="25"/>
      <c r="F15" s="25"/>
      <c r="L15" s="1" t="s">
        <v>69</v>
      </c>
      <c r="M15" s="2" t="s">
        <v>70</v>
      </c>
      <c r="N15" s="11">
        <v>497.4</v>
      </c>
      <c r="O15" s="11">
        <v>79.3</v>
      </c>
      <c r="P15" s="3">
        <f t="shared" si="0"/>
        <v>248.7</v>
      </c>
      <c r="Q15" s="11"/>
      <c r="AD15" s="1" t="s">
        <v>178</v>
      </c>
      <c r="AE15" s="2" t="s">
        <v>179</v>
      </c>
      <c r="AF15" s="11">
        <v>222.1</v>
      </c>
      <c r="AG15" s="19" t="s">
        <v>505</v>
      </c>
      <c r="AH15" s="19">
        <v>296</v>
      </c>
      <c r="AI15" s="19">
        <v>259</v>
      </c>
      <c r="AJ15" s="19">
        <v>555</v>
      </c>
    </row>
    <row r="16" spans="2:42" ht="15.75" x14ac:dyDescent="0.25">
      <c r="B16" s="23"/>
      <c r="C16" s="64"/>
      <c r="D16" s="64"/>
      <c r="E16" s="64"/>
      <c r="F16" s="64"/>
      <c r="L16" s="1" t="s">
        <v>180</v>
      </c>
      <c r="M16" s="2" t="s">
        <v>181</v>
      </c>
      <c r="N16" s="11">
        <v>270</v>
      </c>
      <c r="O16" s="11">
        <v>37.6</v>
      </c>
      <c r="P16" s="3">
        <f t="shared" si="0"/>
        <v>135</v>
      </c>
      <c r="Q16" s="11"/>
      <c r="AA16" t="s">
        <v>306</v>
      </c>
      <c r="AD16" s="1" t="s">
        <v>112</v>
      </c>
      <c r="AE16" s="2" t="s">
        <v>113</v>
      </c>
      <c r="AF16" s="11">
        <v>406.7</v>
      </c>
      <c r="AG16" s="19" t="s">
        <v>473</v>
      </c>
      <c r="AH16" s="19">
        <v>908</v>
      </c>
      <c r="AI16" s="19">
        <v>1163</v>
      </c>
      <c r="AJ16" s="19">
        <v>2071</v>
      </c>
    </row>
    <row r="17" spans="2:36" ht="15.75" x14ac:dyDescent="0.25">
      <c r="B17" s="25"/>
      <c r="C17" s="25"/>
      <c r="D17" s="25"/>
      <c r="E17" s="25"/>
      <c r="F17" s="25"/>
      <c r="L17" s="1" t="s">
        <v>236</v>
      </c>
      <c r="M17" s="2" t="s">
        <v>237</v>
      </c>
      <c r="N17" s="11">
        <v>253.5</v>
      </c>
      <c r="O17" s="11">
        <v>42.5</v>
      </c>
      <c r="P17" s="3">
        <f t="shared" si="0"/>
        <v>126.75</v>
      </c>
      <c r="Q17" s="3"/>
      <c r="AA17" t="s">
        <v>305</v>
      </c>
      <c r="AD17" s="1" t="s">
        <v>508</v>
      </c>
      <c r="AE17" s="2" t="s">
        <v>509</v>
      </c>
      <c r="AF17" s="4">
        <v>140.9</v>
      </c>
      <c r="AG17" s="19" t="s">
        <v>370</v>
      </c>
      <c r="AH17" s="19">
        <v>340</v>
      </c>
      <c r="AI17" s="19">
        <v>460</v>
      </c>
      <c r="AJ17" s="19">
        <v>800</v>
      </c>
    </row>
    <row r="18" spans="2:36" ht="15.75" x14ac:dyDescent="0.25">
      <c r="B18" s="23"/>
      <c r="C18" s="63"/>
      <c r="D18" s="63"/>
      <c r="E18" s="63"/>
      <c r="F18" s="63"/>
      <c r="L18" s="1" t="s">
        <v>273</v>
      </c>
      <c r="M18" s="2" t="s">
        <v>274</v>
      </c>
      <c r="N18" s="11">
        <v>416.4</v>
      </c>
      <c r="O18" s="11">
        <v>63.8</v>
      </c>
      <c r="P18" s="3">
        <f t="shared" si="0"/>
        <v>208.2</v>
      </c>
      <c r="Q18" s="4"/>
      <c r="AD18" s="1" t="s">
        <v>510</v>
      </c>
      <c r="AE18" s="2" t="s">
        <v>511</v>
      </c>
      <c r="AF18" s="3">
        <v>142.5</v>
      </c>
      <c r="AG18" s="19" t="s">
        <v>389</v>
      </c>
      <c r="AH18" s="19">
        <v>365</v>
      </c>
      <c r="AI18" s="19">
        <v>553</v>
      </c>
      <c r="AJ18" s="19">
        <v>918</v>
      </c>
    </row>
    <row r="19" spans="2:36" ht="15.75" x14ac:dyDescent="0.25">
      <c r="B19" s="25"/>
      <c r="C19" s="25"/>
      <c r="D19" s="25"/>
      <c r="E19" s="25"/>
      <c r="F19" s="25"/>
      <c r="L19" s="1" t="s">
        <v>182</v>
      </c>
      <c r="M19" s="2" t="s">
        <v>183</v>
      </c>
      <c r="N19" s="11">
        <v>300.7</v>
      </c>
      <c r="O19" s="11">
        <v>58.7</v>
      </c>
      <c r="P19" s="3">
        <f t="shared" si="0"/>
        <v>150.35</v>
      </c>
      <c r="Q19" s="3"/>
      <c r="AA19" t="s">
        <v>306</v>
      </c>
      <c r="AD19" s="1" t="s">
        <v>28</v>
      </c>
      <c r="AE19" s="2" t="s">
        <v>29</v>
      </c>
      <c r="AF19" s="3">
        <v>262.3</v>
      </c>
      <c r="AG19" s="19" t="s">
        <v>390</v>
      </c>
      <c r="AH19" s="19">
        <v>516</v>
      </c>
      <c r="AI19" s="19">
        <v>538</v>
      </c>
      <c r="AJ19" s="19">
        <v>1054</v>
      </c>
    </row>
    <row r="20" spans="2:36" ht="15.75" x14ac:dyDescent="0.25">
      <c r="B20" s="23"/>
      <c r="C20" s="64"/>
      <c r="D20" s="64"/>
      <c r="E20" s="64"/>
      <c r="F20" s="64"/>
      <c r="L20" s="15" t="s">
        <v>255</v>
      </c>
      <c r="M20" s="16" t="s">
        <v>256</v>
      </c>
      <c r="N20" s="11">
        <v>504.2</v>
      </c>
      <c r="O20" s="11">
        <v>93.1</v>
      </c>
      <c r="P20" s="3">
        <f t="shared" si="0"/>
        <v>252.1</v>
      </c>
      <c r="Q20" s="11"/>
      <c r="AA20" t="s">
        <v>318</v>
      </c>
      <c r="AD20" s="1" t="s">
        <v>271</v>
      </c>
      <c r="AE20" s="2" t="s">
        <v>272</v>
      </c>
      <c r="AF20" s="11">
        <v>301.2</v>
      </c>
      <c r="AG20" s="19" t="s">
        <v>499</v>
      </c>
      <c r="AH20" s="19">
        <v>584</v>
      </c>
      <c r="AI20" s="19">
        <v>905</v>
      </c>
      <c r="AJ20" s="19">
        <v>1489</v>
      </c>
    </row>
    <row r="21" spans="2:36" ht="15.75" x14ac:dyDescent="0.25">
      <c r="B21" s="25"/>
      <c r="C21" s="25"/>
      <c r="D21" s="25"/>
      <c r="E21" s="25"/>
      <c r="F21" s="25"/>
      <c r="L21" s="1"/>
      <c r="M21" s="2"/>
      <c r="N21" s="4"/>
      <c r="O21" s="4"/>
      <c r="P21" s="3"/>
      <c r="Q21" s="11"/>
      <c r="AD21" s="1" t="s">
        <v>69</v>
      </c>
      <c r="AE21" s="2" t="s">
        <v>70</v>
      </c>
      <c r="AF21" s="11">
        <v>497.4</v>
      </c>
      <c r="AG21" s="19" t="s">
        <v>458</v>
      </c>
      <c r="AH21" s="19">
        <v>903</v>
      </c>
      <c r="AI21" s="19">
        <v>818</v>
      </c>
      <c r="AJ21" s="19">
        <v>1721</v>
      </c>
    </row>
    <row r="22" spans="2:36" ht="15.75" x14ac:dyDescent="0.25">
      <c r="B22" s="23"/>
      <c r="C22" s="63"/>
      <c r="D22" s="63"/>
      <c r="E22" s="63"/>
      <c r="F22" s="63"/>
      <c r="L22" s="1" t="s">
        <v>71</v>
      </c>
      <c r="M22" s="2" t="s">
        <v>72</v>
      </c>
      <c r="N22" s="11">
        <v>200.1</v>
      </c>
      <c r="O22" s="11">
        <v>36.4</v>
      </c>
      <c r="P22" s="3">
        <f t="shared" si="0"/>
        <v>100.05</v>
      </c>
      <c r="Q22" s="11"/>
      <c r="AD22" s="1" t="s">
        <v>180</v>
      </c>
      <c r="AE22" s="2" t="s">
        <v>181</v>
      </c>
      <c r="AF22" s="11">
        <v>270</v>
      </c>
      <c r="AG22" s="19" t="s">
        <v>401</v>
      </c>
      <c r="AH22" s="19">
        <v>303</v>
      </c>
      <c r="AI22" s="19">
        <v>281</v>
      </c>
      <c r="AJ22" s="19">
        <v>584</v>
      </c>
    </row>
    <row r="23" spans="2:36" ht="15.75" x14ac:dyDescent="0.25">
      <c r="B23" s="25"/>
      <c r="C23" s="25"/>
      <c r="D23" s="25"/>
      <c r="E23" s="25"/>
      <c r="F23" s="25"/>
      <c r="L23" s="1" t="s">
        <v>148</v>
      </c>
      <c r="M23" s="2" t="s">
        <v>149</v>
      </c>
      <c r="N23" s="11">
        <v>597.4</v>
      </c>
      <c r="O23" s="11">
        <v>108.6</v>
      </c>
      <c r="P23" s="3">
        <f t="shared" si="0"/>
        <v>298.7</v>
      </c>
      <c r="Q23" s="11"/>
      <c r="AD23" s="1" t="s">
        <v>236</v>
      </c>
      <c r="AE23" s="2" t="s">
        <v>237</v>
      </c>
      <c r="AF23" s="11">
        <v>253.5</v>
      </c>
      <c r="AG23" s="19" t="s">
        <v>419</v>
      </c>
      <c r="AH23" s="19">
        <v>362</v>
      </c>
      <c r="AI23" s="19">
        <v>329</v>
      </c>
      <c r="AJ23" s="19">
        <v>691</v>
      </c>
    </row>
    <row r="24" spans="2:36" ht="15.75" x14ac:dyDescent="0.25">
      <c r="B24" s="25"/>
      <c r="C24" s="25"/>
      <c r="D24" s="25"/>
      <c r="E24" s="25"/>
      <c r="F24" s="25"/>
      <c r="L24" s="1" t="s">
        <v>184</v>
      </c>
      <c r="M24" s="2" t="s">
        <v>185</v>
      </c>
      <c r="N24" s="11">
        <v>231.9</v>
      </c>
      <c r="O24" s="11">
        <v>25.2</v>
      </c>
      <c r="P24" s="3">
        <f t="shared" si="0"/>
        <v>115.95</v>
      </c>
      <c r="Q24" s="11"/>
      <c r="AD24" s="1" t="s">
        <v>273</v>
      </c>
      <c r="AE24" s="2" t="s">
        <v>274</v>
      </c>
      <c r="AF24" s="11">
        <v>416.4</v>
      </c>
      <c r="AG24" s="19" t="s">
        <v>495</v>
      </c>
      <c r="AH24" s="19">
        <v>888</v>
      </c>
      <c r="AI24" s="19">
        <v>1315</v>
      </c>
      <c r="AJ24" s="19">
        <v>2203</v>
      </c>
    </row>
    <row r="25" spans="2:36" ht="15.75" x14ac:dyDescent="0.25">
      <c r="B25" s="25"/>
      <c r="C25" s="25"/>
      <c r="D25" s="25"/>
      <c r="E25" s="25"/>
      <c r="F25" s="25"/>
      <c r="L25" s="1" t="s">
        <v>30</v>
      </c>
      <c r="M25" s="2" t="s">
        <v>31</v>
      </c>
      <c r="N25" s="3">
        <v>453</v>
      </c>
      <c r="O25" s="3">
        <v>93.6</v>
      </c>
      <c r="P25" s="3">
        <f t="shared" si="0"/>
        <v>226.5</v>
      </c>
      <c r="Q25" s="11"/>
      <c r="AD25" s="1" t="s">
        <v>182</v>
      </c>
      <c r="AE25" s="2" t="s">
        <v>183</v>
      </c>
      <c r="AF25" s="11">
        <v>300.7</v>
      </c>
      <c r="AG25" s="19" t="s">
        <v>359</v>
      </c>
      <c r="AH25" s="19">
        <v>373</v>
      </c>
      <c r="AI25" s="19">
        <v>466</v>
      </c>
      <c r="AJ25" s="19">
        <v>839</v>
      </c>
    </row>
    <row r="26" spans="2:36" ht="15.75" x14ac:dyDescent="0.25">
      <c r="B26" s="25"/>
      <c r="C26" s="25"/>
      <c r="D26" s="25"/>
      <c r="E26" s="25"/>
      <c r="F26" s="25"/>
      <c r="L26" s="1" t="s">
        <v>32</v>
      </c>
      <c r="M26" s="2" t="s">
        <v>33</v>
      </c>
      <c r="N26" s="3">
        <v>452.5</v>
      </c>
      <c r="O26" s="3">
        <v>85.9</v>
      </c>
      <c r="P26" s="3">
        <f t="shared" si="0"/>
        <v>226.25</v>
      </c>
      <c r="Q26" s="11"/>
      <c r="AD26" s="15" t="s">
        <v>255</v>
      </c>
      <c r="AE26" s="16" t="s">
        <v>256</v>
      </c>
      <c r="AF26" s="11">
        <v>504.2</v>
      </c>
      <c r="AG26" s="19" t="s">
        <v>490</v>
      </c>
      <c r="AH26" s="19">
        <v>549</v>
      </c>
      <c r="AI26" s="19">
        <v>545</v>
      </c>
      <c r="AJ26" s="19">
        <v>1094</v>
      </c>
    </row>
    <row r="27" spans="2:36" ht="15.75" x14ac:dyDescent="0.25">
      <c r="B27" s="25"/>
      <c r="C27" s="25"/>
      <c r="D27" s="25"/>
      <c r="E27" s="25"/>
      <c r="F27" s="25"/>
      <c r="L27" s="1" t="s">
        <v>186</v>
      </c>
      <c r="M27" s="2" t="s">
        <v>187</v>
      </c>
      <c r="N27" s="11">
        <v>217.6</v>
      </c>
      <c r="O27" s="11">
        <v>22.8</v>
      </c>
      <c r="P27" s="3">
        <f t="shared" si="0"/>
        <v>108.8</v>
      </c>
      <c r="Q27" s="11"/>
      <c r="AD27" s="1" t="s">
        <v>512</v>
      </c>
      <c r="AE27" s="2" t="s">
        <v>513</v>
      </c>
      <c r="AF27" s="4">
        <v>183.3</v>
      </c>
      <c r="AG27" s="19" t="s">
        <v>399</v>
      </c>
      <c r="AH27" s="19">
        <v>411</v>
      </c>
      <c r="AI27" s="19">
        <v>400</v>
      </c>
      <c r="AJ27" s="19">
        <v>811</v>
      </c>
    </row>
    <row r="28" spans="2:36" ht="15.75" x14ac:dyDescent="0.25">
      <c r="B28" s="25"/>
      <c r="C28" s="25"/>
      <c r="D28" s="25"/>
      <c r="E28" s="25"/>
      <c r="F28" s="25"/>
      <c r="L28" s="1" t="s">
        <v>275</v>
      </c>
      <c r="M28" s="2" t="s">
        <v>276</v>
      </c>
      <c r="N28" s="11">
        <v>531.70000000000005</v>
      </c>
      <c r="O28" s="11">
        <v>129.1</v>
      </c>
      <c r="P28" s="3">
        <f t="shared" si="0"/>
        <v>265.85000000000002</v>
      </c>
      <c r="Q28" s="11"/>
      <c r="AD28" s="1" t="s">
        <v>71</v>
      </c>
      <c r="AE28" s="2" t="s">
        <v>72</v>
      </c>
      <c r="AF28" s="11">
        <v>200.1</v>
      </c>
      <c r="AG28" s="19" t="s">
        <v>396</v>
      </c>
      <c r="AH28" s="19">
        <v>385</v>
      </c>
      <c r="AI28" s="19">
        <v>646</v>
      </c>
      <c r="AJ28" s="19">
        <v>1031</v>
      </c>
    </row>
    <row r="29" spans="2:36" ht="15.75" x14ac:dyDescent="0.25">
      <c r="B29" s="25"/>
      <c r="C29" s="25"/>
      <c r="D29" s="25"/>
      <c r="E29" s="25"/>
      <c r="F29" s="25"/>
      <c r="L29" s="1" t="s">
        <v>2</v>
      </c>
      <c r="M29" s="2" t="s">
        <v>3</v>
      </c>
      <c r="N29" s="3">
        <v>504.9</v>
      </c>
      <c r="O29" s="3">
        <v>102.3</v>
      </c>
      <c r="P29" s="3">
        <f t="shared" si="0"/>
        <v>252.45</v>
      </c>
      <c r="Q29" s="11"/>
      <c r="AD29" s="1" t="s">
        <v>148</v>
      </c>
      <c r="AE29" s="2" t="s">
        <v>149</v>
      </c>
      <c r="AF29" s="11">
        <v>597.4</v>
      </c>
      <c r="AG29" s="19" t="s">
        <v>480</v>
      </c>
      <c r="AH29" s="19">
        <v>878</v>
      </c>
      <c r="AI29" s="19">
        <v>893</v>
      </c>
      <c r="AJ29" s="19">
        <v>1771</v>
      </c>
    </row>
    <row r="30" spans="2:36" ht="15.75" x14ac:dyDescent="0.25">
      <c r="B30" s="25"/>
      <c r="C30" s="25"/>
      <c r="D30" s="25"/>
      <c r="E30" s="25"/>
      <c r="F30" s="25"/>
      <c r="L30" s="1" t="s">
        <v>114</v>
      </c>
      <c r="M30" s="2" t="s">
        <v>115</v>
      </c>
      <c r="N30" s="11">
        <v>306.7</v>
      </c>
      <c r="O30" s="11">
        <v>53</v>
      </c>
      <c r="P30" s="3">
        <f t="shared" si="0"/>
        <v>153.35</v>
      </c>
      <c r="Q30" s="11"/>
      <c r="AD30" s="1" t="s">
        <v>184</v>
      </c>
      <c r="AE30" s="2" t="s">
        <v>185</v>
      </c>
      <c r="AF30" s="11">
        <v>231.9</v>
      </c>
      <c r="AG30" s="19" t="s">
        <v>403</v>
      </c>
      <c r="AH30" s="19">
        <v>349</v>
      </c>
      <c r="AI30" s="19">
        <v>465</v>
      </c>
      <c r="AJ30" s="19">
        <v>814</v>
      </c>
    </row>
    <row r="31" spans="2:36" ht="15.75" x14ac:dyDescent="0.25">
      <c r="B31" s="25"/>
      <c r="C31" s="25"/>
      <c r="D31" s="25"/>
      <c r="E31" s="25"/>
      <c r="F31" s="25"/>
      <c r="L31" s="1" t="s">
        <v>188</v>
      </c>
      <c r="M31" s="2" t="s">
        <v>189</v>
      </c>
      <c r="N31" s="11">
        <v>339.5</v>
      </c>
      <c r="O31" s="11">
        <v>51.6</v>
      </c>
      <c r="P31" s="3">
        <f t="shared" si="0"/>
        <v>169.75</v>
      </c>
      <c r="Q31" s="3"/>
      <c r="AD31" s="1" t="s">
        <v>30</v>
      </c>
      <c r="AE31" s="2" t="s">
        <v>31</v>
      </c>
      <c r="AF31" s="3">
        <v>453</v>
      </c>
      <c r="AG31" s="19" t="s">
        <v>451</v>
      </c>
      <c r="AH31" s="19">
        <v>733</v>
      </c>
      <c r="AI31" s="19">
        <v>1040</v>
      </c>
      <c r="AJ31" s="19">
        <v>1773</v>
      </c>
    </row>
    <row r="32" spans="2:36" ht="15.75" x14ac:dyDescent="0.25">
      <c r="B32" s="25"/>
      <c r="C32" s="25"/>
      <c r="D32" s="25"/>
      <c r="E32" s="25"/>
      <c r="F32" s="25"/>
      <c r="L32" s="1" t="s">
        <v>34</v>
      </c>
      <c r="M32" s="2" t="s">
        <v>35</v>
      </c>
      <c r="N32" s="3">
        <v>496.9</v>
      </c>
      <c r="O32" s="3">
        <v>113.2</v>
      </c>
      <c r="P32" s="3">
        <f t="shared" si="0"/>
        <v>248.45</v>
      </c>
      <c r="Q32" s="3"/>
      <c r="AD32" s="1" t="s">
        <v>32</v>
      </c>
      <c r="AE32" s="2" t="s">
        <v>33</v>
      </c>
      <c r="AF32" s="3">
        <v>452.5</v>
      </c>
      <c r="AG32" s="19" t="s">
        <v>444</v>
      </c>
      <c r="AH32" s="19">
        <v>908</v>
      </c>
      <c r="AI32" s="19">
        <v>889</v>
      </c>
      <c r="AJ32" s="19">
        <v>1797</v>
      </c>
    </row>
    <row r="33" spans="2:36" ht="15.75" x14ac:dyDescent="0.25">
      <c r="B33" s="25"/>
      <c r="C33" s="25"/>
      <c r="D33" s="25"/>
      <c r="E33" s="25"/>
      <c r="F33" s="25"/>
      <c r="L33" s="1" t="s">
        <v>4</v>
      </c>
      <c r="M33" s="2" t="s">
        <v>5</v>
      </c>
      <c r="N33" s="4">
        <v>100</v>
      </c>
      <c r="O33" s="4">
        <v>20.100000000000001</v>
      </c>
      <c r="P33" s="3">
        <f t="shared" si="0"/>
        <v>50</v>
      </c>
      <c r="Q33" s="3"/>
      <c r="AD33" s="1" t="s">
        <v>186</v>
      </c>
      <c r="AE33" s="2" t="s">
        <v>187</v>
      </c>
      <c r="AF33" s="11">
        <v>217.6</v>
      </c>
      <c r="AG33" s="19" t="s">
        <v>366</v>
      </c>
      <c r="AH33" s="19">
        <v>274</v>
      </c>
      <c r="AI33" s="19">
        <v>406</v>
      </c>
      <c r="AJ33" s="19">
        <v>680</v>
      </c>
    </row>
    <row r="34" spans="2:36" ht="15.75" x14ac:dyDescent="0.25">
      <c r="B34" s="25"/>
      <c r="C34" s="25"/>
      <c r="D34" s="25"/>
      <c r="E34" s="25"/>
      <c r="F34" s="25"/>
      <c r="L34" s="1" t="s">
        <v>97</v>
      </c>
      <c r="M34" s="2" t="s">
        <v>98</v>
      </c>
      <c r="N34" s="11">
        <v>237.9</v>
      </c>
      <c r="O34" s="11">
        <v>43.3</v>
      </c>
      <c r="P34" s="3">
        <f t="shared" si="0"/>
        <v>118.95</v>
      </c>
      <c r="Q34" s="11"/>
      <c r="AD34" s="1" t="s">
        <v>275</v>
      </c>
      <c r="AE34" s="2" t="s">
        <v>276</v>
      </c>
      <c r="AF34" s="11">
        <v>531.70000000000005</v>
      </c>
      <c r="AG34" s="19" t="s">
        <v>500</v>
      </c>
      <c r="AH34" s="19">
        <v>844</v>
      </c>
      <c r="AI34" s="19">
        <v>1499</v>
      </c>
      <c r="AJ34" s="19">
        <v>2343</v>
      </c>
    </row>
    <row r="35" spans="2:36" ht="15.75" x14ac:dyDescent="0.25">
      <c r="B35" s="25"/>
      <c r="C35" s="25"/>
      <c r="D35" s="25"/>
      <c r="E35" s="25"/>
      <c r="F35" s="25"/>
      <c r="L35" s="1" t="s">
        <v>99</v>
      </c>
      <c r="M35" s="2" t="s">
        <v>100</v>
      </c>
      <c r="N35" s="11">
        <v>724.1</v>
      </c>
      <c r="O35" s="11">
        <v>150.9</v>
      </c>
      <c r="P35" s="3">
        <f t="shared" si="0"/>
        <v>362.05</v>
      </c>
      <c r="Q35" s="11"/>
      <c r="AD35" s="1" t="s">
        <v>2</v>
      </c>
      <c r="AE35" s="2" t="s">
        <v>3</v>
      </c>
      <c r="AF35" s="3">
        <v>504.9</v>
      </c>
      <c r="AG35" s="19" t="s">
        <v>441</v>
      </c>
      <c r="AH35" s="19">
        <v>1311</v>
      </c>
      <c r="AI35" s="19">
        <v>1419</v>
      </c>
      <c r="AJ35" s="19">
        <v>2730</v>
      </c>
    </row>
    <row r="36" spans="2:36" ht="15.75" x14ac:dyDescent="0.25">
      <c r="B36" s="25"/>
      <c r="C36" s="25"/>
      <c r="D36" s="25"/>
      <c r="E36" s="25"/>
      <c r="F36" s="25"/>
      <c r="L36" s="1" t="s">
        <v>277</v>
      </c>
      <c r="M36" s="2" t="s">
        <v>278</v>
      </c>
      <c r="N36" s="11">
        <v>750.1</v>
      </c>
      <c r="O36" s="11">
        <v>185</v>
      </c>
      <c r="P36" s="3">
        <f t="shared" si="0"/>
        <v>375.05</v>
      </c>
      <c r="Q36" s="11"/>
      <c r="AD36" s="1" t="s">
        <v>114</v>
      </c>
      <c r="AE36" s="2" t="s">
        <v>115</v>
      </c>
      <c r="AF36" s="11">
        <v>306.7</v>
      </c>
      <c r="AG36" s="19" t="s">
        <v>426</v>
      </c>
      <c r="AH36" s="19">
        <v>540</v>
      </c>
      <c r="AI36" s="19">
        <v>689</v>
      </c>
      <c r="AJ36" s="19">
        <v>1229</v>
      </c>
    </row>
    <row r="37" spans="2:36" ht="15.75" x14ac:dyDescent="0.25">
      <c r="B37" s="25"/>
      <c r="C37" s="25"/>
      <c r="D37" s="25"/>
      <c r="E37" s="25"/>
      <c r="F37" s="25"/>
      <c r="L37" s="1" t="s">
        <v>73</v>
      </c>
      <c r="M37" s="2" t="s">
        <v>74</v>
      </c>
      <c r="N37" s="11">
        <v>291.10000000000002</v>
      </c>
      <c r="O37" s="11">
        <v>57.5</v>
      </c>
      <c r="P37" s="3">
        <f t="shared" si="0"/>
        <v>145.55000000000001</v>
      </c>
      <c r="Q37" s="11"/>
      <c r="AD37" s="1" t="s">
        <v>188</v>
      </c>
      <c r="AE37" s="2" t="s">
        <v>189</v>
      </c>
      <c r="AF37" s="11">
        <v>339.5</v>
      </c>
      <c r="AG37" s="19" t="s">
        <v>405</v>
      </c>
      <c r="AH37" s="19">
        <v>392</v>
      </c>
      <c r="AI37" s="19">
        <v>706</v>
      </c>
      <c r="AJ37" s="19">
        <v>1098</v>
      </c>
    </row>
    <row r="38" spans="2:36" ht="15.75" x14ac:dyDescent="0.25">
      <c r="B38" s="25"/>
      <c r="C38" s="25"/>
      <c r="D38" s="25"/>
      <c r="E38" s="25"/>
      <c r="F38" s="25"/>
      <c r="L38" s="1" t="s">
        <v>279</v>
      </c>
      <c r="M38" s="2" t="s">
        <v>280</v>
      </c>
      <c r="N38" s="11">
        <v>406.8</v>
      </c>
      <c r="O38" s="11">
        <v>114</v>
      </c>
      <c r="P38" s="3">
        <f t="shared" si="0"/>
        <v>203.4</v>
      </c>
      <c r="Q38" s="11"/>
      <c r="AD38" s="1" t="s">
        <v>34</v>
      </c>
      <c r="AE38" s="2" t="s">
        <v>35</v>
      </c>
      <c r="AF38" s="3">
        <v>496.9</v>
      </c>
      <c r="AG38" s="19" t="s">
        <v>442</v>
      </c>
      <c r="AH38" s="19">
        <v>1019</v>
      </c>
      <c r="AI38" s="19">
        <v>1046</v>
      </c>
      <c r="AJ38" s="19">
        <v>2065</v>
      </c>
    </row>
    <row r="39" spans="2:36" ht="15.75" x14ac:dyDescent="0.25">
      <c r="B39" s="25"/>
      <c r="C39" s="25"/>
      <c r="D39" s="25"/>
      <c r="E39" s="25"/>
      <c r="F39" s="25"/>
      <c r="L39" s="1" t="s">
        <v>116</v>
      </c>
      <c r="M39" s="2" t="s">
        <v>117</v>
      </c>
      <c r="N39" s="11">
        <v>305.39999999999998</v>
      </c>
      <c r="O39" s="11">
        <v>63.5</v>
      </c>
      <c r="P39" s="3">
        <f t="shared" si="0"/>
        <v>152.69999999999999</v>
      </c>
      <c r="Q39" s="11"/>
      <c r="AD39" s="1" t="s">
        <v>4</v>
      </c>
      <c r="AE39" s="2" t="s">
        <v>5</v>
      </c>
      <c r="AF39" s="4">
        <v>100</v>
      </c>
      <c r="AG39" s="19" t="s">
        <v>397</v>
      </c>
      <c r="AH39" s="19">
        <v>175</v>
      </c>
      <c r="AI39" s="19">
        <v>120</v>
      </c>
      <c r="AJ39" s="19">
        <v>295</v>
      </c>
    </row>
    <row r="40" spans="2:36" ht="15.75" x14ac:dyDescent="0.25">
      <c r="B40" s="25"/>
      <c r="C40" s="25"/>
      <c r="D40" s="25"/>
      <c r="E40" s="25"/>
      <c r="F40" s="25"/>
      <c r="L40" s="1" t="s">
        <v>190</v>
      </c>
      <c r="M40" s="2" t="s">
        <v>191</v>
      </c>
      <c r="N40" s="11">
        <v>305.3</v>
      </c>
      <c r="O40" s="11">
        <v>40.9</v>
      </c>
      <c r="P40" s="3">
        <f t="shared" si="0"/>
        <v>152.65</v>
      </c>
      <c r="Q40" s="4"/>
      <c r="AD40" s="1" t="s">
        <v>97</v>
      </c>
      <c r="AE40" s="2" t="s">
        <v>98</v>
      </c>
      <c r="AF40" s="11">
        <v>237.9</v>
      </c>
      <c r="AG40" s="19" t="s">
        <v>436</v>
      </c>
      <c r="AH40" s="19">
        <v>438</v>
      </c>
      <c r="AI40" s="19">
        <v>560</v>
      </c>
      <c r="AJ40" s="19">
        <v>998</v>
      </c>
    </row>
    <row r="41" spans="2:36" ht="15.75" x14ac:dyDescent="0.25">
      <c r="B41" s="25"/>
      <c r="C41" s="25"/>
      <c r="D41" s="25"/>
      <c r="E41" s="25"/>
      <c r="F41" s="25"/>
      <c r="L41" s="1" t="s">
        <v>150</v>
      </c>
      <c r="M41" s="2" t="s">
        <v>151</v>
      </c>
      <c r="N41" s="11">
        <v>532.1</v>
      </c>
      <c r="O41" s="11">
        <v>95.9</v>
      </c>
      <c r="P41" s="3">
        <f t="shared" si="0"/>
        <v>266.05</v>
      </c>
      <c r="Q41" s="11"/>
      <c r="AD41" s="1" t="s">
        <v>99</v>
      </c>
      <c r="AE41" s="2" t="s">
        <v>100</v>
      </c>
      <c r="AF41" s="11">
        <v>724.1</v>
      </c>
      <c r="AG41" s="19" t="s">
        <v>435</v>
      </c>
      <c r="AH41" s="19">
        <v>1225</v>
      </c>
      <c r="AI41" s="19">
        <v>1384</v>
      </c>
      <c r="AJ41" s="19">
        <v>2609</v>
      </c>
    </row>
    <row r="42" spans="2:36" ht="15.75" x14ac:dyDescent="0.25">
      <c r="B42" s="25"/>
      <c r="C42" s="25"/>
      <c r="D42" s="25"/>
      <c r="E42" s="25"/>
      <c r="F42" s="25"/>
      <c r="L42" s="1" t="s">
        <v>36</v>
      </c>
      <c r="M42" s="2" t="s">
        <v>37</v>
      </c>
      <c r="N42" s="9">
        <v>384.8</v>
      </c>
      <c r="O42" s="9">
        <v>71.8</v>
      </c>
      <c r="P42" s="3">
        <f t="shared" si="0"/>
        <v>192.4</v>
      </c>
      <c r="Q42" s="4"/>
      <c r="AD42" s="1" t="s">
        <v>277</v>
      </c>
      <c r="AE42" s="2" t="s">
        <v>278</v>
      </c>
      <c r="AF42" s="11">
        <v>750.1</v>
      </c>
      <c r="AG42" s="19" t="s">
        <v>501</v>
      </c>
      <c r="AH42" s="19">
        <v>1319</v>
      </c>
      <c r="AI42" s="19">
        <v>2352</v>
      </c>
      <c r="AJ42" s="19">
        <v>3671</v>
      </c>
    </row>
    <row r="43" spans="2:36" ht="15.75" x14ac:dyDescent="0.25">
      <c r="B43" s="25"/>
      <c r="C43" s="25"/>
      <c r="D43" s="25"/>
      <c r="E43" s="25"/>
      <c r="F43" s="25"/>
      <c r="L43" s="1" t="s">
        <v>75</v>
      </c>
      <c r="M43" s="2" t="s">
        <v>76</v>
      </c>
      <c r="N43" s="11">
        <v>333</v>
      </c>
      <c r="O43" s="11">
        <v>77.8</v>
      </c>
      <c r="P43" s="3">
        <f t="shared" si="0"/>
        <v>166.5</v>
      </c>
      <c r="Q43" s="11"/>
      <c r="AD43" s="1" t="s">
        <v>73</v>
      </c>
      <c r="AE43" s="2" t="s">
        <v>74</v>
      </c>
      <c r="AF43" s="11">
        <v>291.10000000000002</v>
      </c>
      <c r="AG43" s="19" t="s">
        <v>434</v>
      </c>
      <c r="AH43" s="19">
        <v>719</v>
      </c>
      <c r="AI43" s="19">
        <v>856</v>
      </c>
      <c r="AJ43" s="19">
        <v>1575</v>
      </c>
    </row>
    <row r="44" spans="2:36" ht="15.75" x14ac:dyDescent="0.25">
      <c r="B44" s="25"/>
      <c r="C44" s="25"/>
      <c r="D44" s="25"/>
      <c r="E44" s="25"/>
      <c r="F44" s="25"/>
      <c r="L44" s="1" t="s">
        <v>238</v>
      </c>
      <c r="M44" s="2" t="s">
        <v>239</v>
      </c>
      <c r="N44" s="11">
        <v>331.7</v>
      </c>
      <c r="O44" s="11">
        <v>86.9</v>
      </c>
      <c r="P44" s="3">
        <f t="shared" si="0"/>
        <v>165.85</v>
      </c>
      <c r="Q44" s="11"/>
      <c r="AD44" s="1" t="s">
        <v>279</v>
      </c>
      <c r="AE44" s="2" t="s">
        <v>280</v>
      </c>
      <c r="AF44" s="11">
        <v>406.8</v>
      </c>
      <c r="AG44" s="19" t="s">
        <v>498</v>
      </c>
      <c r="AH44" s="19">
        <v>611</v>
      </c>
      <c r="AI44" s="19">
        <v>659</v>
      </c>
      <c r="AJ44" s="19">
        <v>1270</v>
      </c>
    </row>
    <row r="45" spans="2:36" ht="15.75" x14ac:dyDescent="0.25">
      <c r="B45" s="25"/>
      <c r="C45" s="25"/>
      <c r="D45" s="25"/>
      <c r="E45" s="25"/>
      <c r="F45" s="25"/>
      <c r="L45" s="1" t="s">
        <v>240</v>
      </c>
      <c r="M45" s="2" t="s">
        <v>241</v>
      </c>
      <c r="N45" s="11">
        <v>726.7</v>
      </c>
      <c r="O45" s="11">
        <v>158.80000000000001</v>
      </c>
      <c r="P45" s="3">
        <f t="shared" si="0"/>
        <v>363.35</v>
      </c>
      <c r="Q45" s="11"/>
      <c r="AD45" s="1" t="s">
        <v>116</v>
      </c>
      <c r="AE45" s="2" t="s">
        <v>117</v>
      </c>
      <c r="AF45" s="11">
        <v>305.39999999999998</v>
      </c>
      <c r="AG45" s="19" t="s">
        <v>471</v>
      </c>
      <c r="AH45" s="19">
        <v>526</v>
      </c>
      <c r="AI45" s="19">
        <v>690</v>
      </c>
      <c r="AJ45" s="19">
        <v>1216</v>
      </c>
    </row>
    <row r="46" spans="2:36" ht="15.75" x14ac:dyDescent="0.25">
      <c r="B46" s="25"/>
      <c r="C46" s="25"/>
      <c r="D46" s="25"/>
      <c r="E46" s="25"/>
      <c r="F46" s="25"/>
      <c r="L46" s="1" t="s">
        <v>192</v>
      </c>
      <c r="M46" s="2" t="s">
        <v>193</v>
      </c>
      <c r="N46" s="11">
        <v>285.10000000000002</v>
      </c>
      <c r="O46" s="11">
        <v>44.4</v>
      </c>
      <c r="P46" s="3">
        <f t="shared" si="0"/>
        <v>142.55000000000001</v>
      </c>
      <c r="Q46" s="11"/>
      <c r="AD46" s="1" t="s">
        <v>190</v>
      </c>
      <c r="AE46" s="2" t="s">
        <v>191</v>
      </c>
      <c r="AF46" s="11">
        <v>305.3</v>
      </c>
      <c r="AG46" s="19" t="s">
        <v>391</v>
      </c>
      <c r="AH46" s="19">
        <v>410</v>
      </c>
      <c r="AI46" s="19">
        <v>366</v>
      </c>
      <c r="AJ46" s="19">
        <v>776</v>
      </c>
    </row>
    <row r="47" spans="2:36" ht="15.75" x14ac:dyDescent="0.25">
      <c r="B47" s="25"/>
      <c r="C47" s="25"/>
      <c r="D47" s="25"/>
      <c r="E47" s="25"/>
      <c r="F47" s="25"/>
      <c r="L47" s="1" t="s">
        <v>6</v>
      </c>
      <c r="M47" s="2" t="s">
        <v>7</v>
      </c>
      <c r="N47" s="3">
        <v>190.5</v>
      </c>
      <c r="O47" s="3">
        <v>39.299999999999997</v>
      </c>
      <c r="P47" s="3">
        <f t="shared" si="0"/>
        <v>95.25</v>
      </c>
      <c r="Q47" s="11"/>
      <c r="AD47" s="1" t="s">
        <v>150</v>
      </c>
      <c r="AE47" s="2" t="s">
        <v>151</v>
      </c>
      <c r="AF47" s="11">
        <v>532.1</v>
      </c>
      <c r="AG47" s="19" t="s">
        <v>461</v>
      </c>
      <c r="AH47" s="19">
        <v>689</v>
      </c>
      <c r="AI47" s="19">
        <v>507</v>
      </c>
      <c r="AJ47" s="19">
        <v>1196</v>
      </c>
    </row>
    <row r="48" spans="2:36" ht="15.75" x14ac:dyDescent="0.25">
      <c r="B48" s="25"/>
      <c r="C48" s="25"/>
      <c r="D48" s="25"/>
      <c r="E48" s="25"/>
      <c r="F48" s="25"/>
      <c r="L48" s="1" t="s">
        <v>281</v>
      </c>
      <c r="M48" s="2" t="s">
        <v>282</v>
      </c>
      <c r="N48" s="11">
        <v>582.6</v>
      </c>
      <c r="O48" s="11">
        <v>122.9</v>
      </c>
      <c r="P48" s="3">
        <f t="shared" si="0"/>
        <v>291.3</v>
      </c>
      <c r="Q48" s="11"/>
      <c r="AD48" s="1" t="s">
        <v>36</v>
      </c>
      <c r="AE48" s="2" t="s">
        <v>37</v>
      </c>
      <c r="AF48" s="9">
        <v>384.8</v>
      </c>
      <c r="AG48" s="19" t="s">
        <v>445</v>
      </c>
      <c r="AH48" s="19">
        <v>906</v>
      </c>
      <c r="AI48" s="19">
        <v>1018</v>
      </c>
      <c r="AJ48" s="19">
        <v>1924</v>
      </c>
    </row>
    <row r="49" spans="2:36" ht="15.75" x14ac:dyDescent="0.25">
      <c r="B49" s="25"/>
      <c r="C49" s="25"/>
      <c r="D49" s="25"/>
      <c r="E49" s="25"/>
      <c r="F49" s="25"/>
      <c r="L49" s="1" t="s">
        <v>152</v>
      </c>
      <c r="M49" s="2" t="s">
        <v>153</v>
      </c>
      <c r="N49" s="11">
        <v>211.3</v>
      </c>
      <c r="O49" s="11">
        <v>53.3</v>
      </c>
      <c r="P49" s="3">
        <f t="shared" si="0"/>
        <v>105.65</v>
      </c>
      <c r="Q49" s="3"/>
      <c r="AD49" s="1" t="s">
        <v>75</v>
      </c>
      <c r="AE49" s="2" t="s">
        <v>76</v>
      </c>
      <c r="AF49" s="11">
        <v>333</v>
      </c>
      <c r="AG49" s="19" t="s">
        <v>456</v>
      </c>
      <c r="AH49" s="19">
        <v>605</v>
      </c>
      <c r="AI49" s="19">
        <v>630</v>
      </c>
      <c r="AJ49" s="19">
        <v>1235</v>
      </c>
    </row>
    <row r="50" spans="2:36" ht="15.75" x14ac:dyDescent="0.25">
      <c r="B50" s="25"/>
      <c r="C50" s="25"/>
      <c r="D50" s="25"/>
      <c r="E50" s="25"/>
      <c r="F50" s="25"/>
      <c r="L50" s="1" t="s">
        <v>194</v>
      </c>
      <c r="M50" s="2" t="s">
        <v>195</v>
      </c>
      <c r="N50" s="11">
        <v>223.1</v>
      </c>
      <c r="O50" s="11">
        <v>30.5</v>
      </c>
      <c r="P50" s="3">
        <f t="shared" si="0"/>
        <v>111.55</v>
      </c>
      <c r="Q50" s="4"/>
      <c r="AD50" s="1" t="s">
        <v>238</v>
      </c>
      <c r="AE50" s="2" t="s">
        <v>239</v>
      </c>
      <c r="AF50" s="11">
        <v>331.7</v>
      </c>
      <c r="AG50" s="19" t="s">
        <v>465</v>
      </c>
      <c r="AH50" s="19">
        <v>467</v>
      </c>
      <c r="AI50" s="19">
        <v>282</v>
      </c>
      <c r="AJ50" s="19">
        <v>749</v>
      </c>
    </row>
    <row r="51" spans="2:36" ht="15.75" x14ac:dyDescent="0.25">
      <c r="B51" s="25"/>
      <c r="C51" s="25"/>
      <c r="D51" s="25"/>
      <c r="E51" s="25"/>
      <c r="F51" s="25"/>
      <c r="L51" s="1" t="s">
        <v>38</v>
      </c>
      <c r="M51" s="2" t="s">
        <v>39</v>
      </c>
      <c r="N51" s="3">
        <v>297</v>
      </c>
      <c r="O51" s="3">
        <v>54.9</v>
      </c>
      <c r="P51" s="3">
        <f t="shared" si="0"/>
        <v>148.5</v>
      </c>
      <c r="Q51" s="3"/>
      <c r="AD51" s="1" t="s">
        <v>240</v>
      </c>
      <c r="AE51" s="2" t="s">
        <v>241</v>
      </c>
      <c r="AF51" s="11">
        <v>726.7</v>
      </c>
      <c r="AG51" s="19" t="s">
        <v>488</v>
      </c>
      <c r="AH51" s="19">
        <v>1167</v>
      </c>
      <c r="AI51" s="19">
        <v>918</v>
      </c>
      <c r="AJ51" s="19">
        <v>2085</v>
      </c>
    </row>
    <row r="52" spans="2:36" ht="15.75" x14ac:dyDescent="0.25">
      <c r="B52" s="25"/>
      <c r="C52" s="25"/>
      <c r="D52" s="25"/>
      <c r="E52" s="25"/>
      <c r="F52" s="25"/>
      <c r="L52" s="1" t="s">
        <v>196</v>
      </c>
      <c r="M52" s="2" t="s">
        <v>197</v>
      </c>
      <c r="N52" s="11">
        <v>172.5</v>
      </c>
      <c r="O52" s="11">
        <v>20.7</v>
      </c>
      <c r="P52" s="3">
        <f t="shared" si="0"/>
        <v>86.25</v>
      </c>
      <c r="Q52" s="4"/>
      <c r="AD52" s="1" t="s">
        <v>192</v>
      </c>
      <c r="AE52" s="2" t="s">
        <v>193</v>
      </c>
      <c r="AF52" s="11">
        <v>285.10000000000002</v>
      </c>
      <c r="AG52" s="19" t="s">
        <v>364</v>
      </c>
      <c r="AH52" s="19">
        <v>299</v>
      </c>
      <c r="AI52" s="19">
        <v>323</v>
      </c>
      <c r="AJ52" s="19">
        <v>622</v>
      </c>
    </row>
    <row r="53" spans="2:36" ht="15.75" x14ac:dyDescent="0.25">
      <c r="B53" s="25"/>
      <c r="C53" s="25"/>
      <c r="D53" s="25"/>
      <c r="E53" s="25"/>
      <c r="F53" s="25"/>
      <c r="L53" s="15" t="s">
        <v>257</v>
      </c>
      <c r="M53" s="16" t="s">
        <v>258</v>
      </c>
      <c r="N53" s="11">
        <v>1276.8</v>
      </c>
      <c r="O53" s="11">
        <v>262.39999999999998</v>
      </c>
      <c r="P53" s="3">
        <f t="shared" si="0"/>
        <v>638.4</v>
      </c>
      <c r="Q53" s="11"/>
      <c r="AD53" s="1" t="s">
        <v>6</v>
      </c>
      <c r="AE53" s="2" t="s">
        <v>7</v>
      </c>
      <c r="AF53" s="3">
        <v>190.5</v>
      </c>
      <c r="AG53" s="19" t="s">
        <v>406</v>
      </c>
      <c r="AH53" s="19">
        <v>639</v>
      </c>
      <c r="AI53" s="19">
        <v>832</v>
      </c>
      <c r="AJ53" s="19">
        <v>1471</v>
      </c>
    </row>
    <row r="54" spans="2:36" ht="15.75" x14ac:dyDescent="0.25">
      <c r="B54" s="25"/>
      <c r="C54" s="25"/>
      <c r="D54" s="25"/>
      <c r="E54" s="25"/>
      <c r="F54" s="25"/>
      <c r="L54" s="1" t="s">
        <v>198</v>
      </c>
      <c r="M54" s="2" t="s">
        <v>199</v>
      </c>
      <c r="N54" s="11">
        <v>224.7</v>
      </c>
      <c r="O54" s="11">
        <v>25</v>
      </c>
      <c r="P54" s="3">
        <f t="shared" si="0"/>
        <v>112.35</v>
      </c>
      <c r="Q54" s="11"/>
      <c r="AD54" s="1" t="s">
        <v>281</v>
      </c>
      <c r="AE54" s="2" t="s">
        <v>282</v>
      </c>
      <c r="AF54" s="11">
        <v>582.6</v>
      </c>
      <c r="AG54" s="19" t="s">
        <v>494</v>
      </c>
      <c r="AH54" s="19">
        <v>832</v>
      </c>
      <c r="AI54" s="19">
        <v>1078</v>
      </c>
      <c r="AJ54" s="19">
        <v>1910</v>
      </c>
    </row>
    <row r="55" spans="2:36" ht="15.75" x14ac:dyDescent="0.25">
      <c r="B55" s="25"/>
      <c r="C55" s="25"/>
      <c r="D55" s="25"/>
      <c r="E55" s="25"/>
      <c r="F55" s="25"/>
      <c r="L55" s="1" t="s">
        <v>200</v>
      </c>
      <c r="M55" s="2" t="s">
        <v>201</v>
      </c>
      <c r="N55" s="11">
        <v>214.6</v>
      </c>
      <c r="O55" s="11">
        <v>36</v>
      </c>
      <c r="P55" s="3">
        <f t="shared" si="0"/>
        <v>107.3</v>
      </c>
      <c r="Q55" s="11"/>
      <c r="AD55" s="1" t="s">
        <v>152</v>
      </c>
      <c r="AE55" s="2" t="s">
        <v>153</v>
      </c>
      <c r="AF55" s="11">
        <v>211.3</v>
      </c>
      <c r="AG55" s="19" t="s">
        <v>482</v>
      </c>
      <c r="AH55" s="19">
        <v>452</v>
      </c>
      <c r="AI55" s="19">
        <v>632</v>
      </c>
      <c r="AJ55" s="19">
        <v>1084</v>
      </c>
    </row>
    <row r="56" spans="2:36" ht="15.75" x14ac:dyDescent="0.25">
      <c r="B56" s="25"/>
      <c r="C56" s="25"/>
      <c r="D56" s="25"/>
      <c r="E56" s="25"/>
      <c r="F56" s="25"/>
      <c r="L56" s="1" t="s">
        <v>8</v>
      </c>
      <c r="M56" s="2" t="s">
        <v>9</v>
      </c>
      <c r="N56" s="3">
        <v>91.4</v>
      </c>
      <c r="O56" s="3">
        <v>17.3</v>
      </c>
      <c r="P56" s="3">
        <f t="shared" si="0"/>
        <v>45.7</v>
      </c>
      <c r="Q56" s="11"/>
      <c r="AD56" s="1" t="s">
        <v>194</v>
      </c>
      <c r="AE56" s="2" t="s">
        <v>195</v>
      </c>
      <c r="AF56" s="11">
        <v>223.1</v>
      </c>
      <c r="AG56" s="19" t="s">
        <v>360</v>
      </c>
      <c r="AH56" s="19">
        <v>325</v>
      </c>
      <c r="AI56" s="19">
        <v>334</v>
      </c>
      <c r="AJ56" s="19">
        <v>659</v>
      </c>
    </row>
    <row r="57" spans="2:36" ht="15.75" x14ac:dyDescent="0.25">
      <c r="B57" s="25"/>
      <c r="C57" s="25"/>
      <c r="D57" s="25"/>
      <c r="E57" s="25"/>
      <c r="F57" s="25"/>
      <c r="L57" s="1" t="s">
        <v>242</v>
      </c>
      <c r="M57" s="2" t="s">
        <v>243</v>
      </c>
      <c r="N57" s="11">
        <v>176.6</v>
      </c>
      <c r="O57" s="11">
        <v>46.7</v>
      </c>
      <c r="P57" s="3">
        <f t="shared" si="0"/>
        <v>88.3</v>
      </c>
      <c r="Q57" s="11"/>
      <c r="AD57" s="1" t="s">
        <v>38</v>
      </c>
      <c r="AE57" s="2" t="s">
        <v>39</v>
      </c>
      <c r="AF57" s="3">
        <v>297</v>
      </c>
      <c r="AG57" s="19" t="s">
        <v>449</v>
      </c>
      <c r="AH57" s="19">
        <v>823</v>
      </c>
      <c r="AI57" s="19">
        <v>1355</v>
      </c>
      <c r="AJ57" s="19">
        <v>2178</v>
      </c>
    </row>
    <row r="58" spans="2:36" ht="15.75" x14ac:dyDescent="0.25">
      <c r="B58" s="25"/>
      <c r="C58" s="25"/>
      <c r="D58" s="25"/>
      <c r="E58" s="25"/>
      <c r="F58" s="25"/>
      <c r="L58" s="1" t="s">
        <v>202</v>
      </c>
      <c r="M58" s="2" t="s">
        <v>203</v>
      </c>
      <c r="N58" s="11">
        <v>228.4</v>
      </c>
      <c r="O58" s="11">
        <v>47.1</v>
      </c>
      <c r="P58" s="3">
        <f t="shared" si="0"/>
        <v>114.2</v>
      </c>
      <c r="Q58" s="11"/>
      <c r="AD58" s="1" t="s">
        <v>196</v>
      </c>
      <c r="AE58" s="2" t="s">
        <v>197</v>
      </c>
      <c r="AF58" s="11">
        <v>172.5</v>
      </c>
      <c r="AG58" s="19" t="s">
        <v>386</v>
      </c>
      <c r="AH58" s="19">
        <v>251</v>
      </c>
      <c r="AI58" s="19">
        <v>309</v>
      </c>
      <c r="AJ58" s="19">
        <v>560</v>
      </c>
    </row>
    <row r="59" spans="2:36" ht="15.75" x14ac:dyDescent="0.25">
      <c r="B59" s="25"/>
      <c r="C59" s="25"/>
      <c r="D59" s="25"/>
      <c r="E59" s="25"/>
      <c r="F59" s="25"/>
      <c r="L59" s="1" t="s">
        <v>118</v>
      </c>
      <c r="M59" s="2" t="s">
        <v>119</v>
      </c>
      <c r="N59" s="11">
        <v>263.3</v>
      </c>
      <c r="O59" s="11">
        <v>30.7</v>
      </c>
      <c r="P59" s="3">
        <f t="shared" si="0"/>
        <v>131.65</v>
      </c>
      <c r="Q59" s="11"/>
      <c r="AD59" s="15" t="s">
        <v>257</v>
      </c>
      <c r="AE59" s="16" t="s">
        <v>258</v>
      </c>
      <c r="AF59" s="11">
        <v>1276.8</v>
      </c>
      <c r="AG59" s="19" t="s">
        <v>489</v>
      </c>
      <c r="AH59" s="19">
        <v>1698</v>
      </c>
      <c r="AI59" s="19">
        <v>2293</v>
      </c>
      <c r="AJ59" s="19">
        <v>3991</v>
      </c>
    </row>
    <row r="60" spans="2:36" ht="15.75" x14ac:dyDescent="0.25">
      <c r="B60" s="25"/>
      <c r="C60" s="25"/>
      <c r="D60" s="25"/>
      <c r="E60" s="25"/>
      <c r="F60" s="25"/>
      <c r="L60" s="1" t="s">
        <v>120</v>
      </c>
      <c r="M60" s="2" t="s">
        <v>121</v>
      </c>
      <c r="N60" s="11">
        <v>178.4</v>
      </c>
      <c r="O60" s="11">
        <v>43.5</v>
      </c>
      <c r="P60" s="3">
        <f t="shared" si="0"/>
        <v>89.2</v>
      </c>
      <c r="Q60" s="11"/>
      <c r="AD60" s="1" t="s">
        <v>198</v>
      </c>
      <c r="AE60" s="2" t="s">
        <v>199</v>
      </c>
      <c r="AF60" s="11">
        <v>224.7</v>
      </c>
      <c r="AG60" s="19" t="s">
        <v>369</v>
      </c>
      <c r="AH60" s="19">
        <v>245</v>
      </c>
      <c r="AI60" s="19">
        <v>325</v>
      </c>
      <c r="AJ60" s="19">
        <v>570</v>
      </c>
    </row>
    <row r="61" spans="2:36" ht="15.75" x14ac:dyDescent="0.25">
      <c r="B61" s="25"/>
      <c r="C61" s="25"/>
      <c r="D61" s="25"/>
      <c r="E61" s="25"/>
      <c r="F61" s="25"/>
      <c r="L61" s="1" t="s">
        <v>40</v>
      </c>
      <c r="M61" s="2" t="s">
        <v>41</v>
      </c>
      <c r="N61" s="9">
        <v>206.1</v>
      </c>
      <c r="O61" s="9">
        <v>35.200000000000003</v>
      </c>
      <c r="P61" s="3">
        <f t="shared" si="0"/>
        <v>103.05</v>
      </c>
      <c r="Q61" s="4"/>
      <c r="AD61" s="1" t="s">
        <v>200</v>
      </c>
      <c r="AE61" s="2" t="s">
        <v>201</v>
      </c>
      <c r="AF61" s="11">
        <v>214.6</v>
      </c>
      <c r="AG61" s="19" t="s">
        <v>402</v>
      </c>
      <c r="AH61" s="19">
        <v>212</v>
      </c>
      <c r="AI61" s="19">
        <v>211</v>
      </c>
      <c r="AJ61" s="19">
        <v>423</v>
      </c>
    </row>
    <row r="62" spans="2:36" ht="15.75" x14ac:dyDescent="0.25">
      <c r="B62" s="25"/>
      <c r="C62" s="25"/>
      <c r="D62" s="25"/>
      <c r="E62" s="25"/>
      <c r="F62" s="25"/>
      <c r="L62" s="1" t="s">
        <v>204</v>
      </c>
      <c r="M62" s="2" t="s">
        <v>205</v>
      </c>
      <c r="N62" s="11">
        <v>250.7</v>
      </c>
      <c r="O62" s="11">
        <v>39.5</v>
      </c>
      <c r="P62" s="3">
        <f t="shared" si="0"/>
        <v>125.35</v>
      </c>
      <c r="Q62" s="11"/>
      <c r="AD62" s="1" t="s">
        <v>8</v>
      </c>
      <c r="AE62" s="2" t="s">
        <v>9</v>
      </c>
      <c r="AF62" s="3">
        <v>91.4</v>
      </c>
      <c r="AG62" s="19" t="s">
        <v>375</v>
      </c>
      <c r="AH62" s="19">
        <v>206</v>
      </c>
      <c r="AI62" s="19">
        <v>284</v>
      </c>
      <c r="AJ62" s="19">
        <v>490</v>
      </c>
    </row>
    <row r="63" spans="2:36" ht="15.75" x14ac:dyDescent="0.25">
      <c r="B63" s="25"/>
      <c r="C63" s="25"/>
      <c r="D63" s="25"/>
      <c r="E63" s="25"/>
      <c r="F63" s="25"/>
      <c r="L63" s="1" t="s">
        <v>206</v>
      </c>
      <c r="M63" s="2" t="s">
        <v>207</v>
      </c>
      <c r="N63" s="11">
        <v>220.6</v>
      </c>
      <c r="O63" s="11">
        <v>28.5</v>
      </c>
      <c r="P63" s="3">
        <f t="shared" si="0"/>
        <v>110.3</v>
      </c>
      <c r="Q63" s="11"/>
      <c r="AD63" s="1" t="s">
        <v>242</v>
      </c>
      <c r="AE63" s="2" t="s">
        <v>243</v>
      </c>
      <c r="AF63" s="11">
        <v>176.6</v>
      </c>
      <c r="AG63" s="19" t="s">
        <v>466</v>
      </c>
      <c r="AH63" s="19">
        <v>323</v>
      </c>
      <c r="AI63" s="19">
        <v>238</v>
      </c>
      <c r="AJ63" s="19">
        <v>561</v>
      </c>
    </row>
    <row r="64" spans="2:36" ht="15.75" x14ac:dyDescent="0.25">
      <c r="B64" s="25"/>
      <c r="C64" s="25"/>
      <c r="D64" s="25"/>
      <c r="E64" s="25"/>
      <c r="F64" s="25"/>
      <c r="L64" s="1" t="s">
        <v>77</v>
      </c>
      <c r="M64" s="2" t="s">
        <v>78</v>
      </c>
      <c r="N64" s="11">
        <v>257</v>
      </c>
      <c r="O64" s="11">
        <v>42.4</v>
      </c>
      <c r="P64" s="3">
        <f t="shared" si="0"/>
        <v>128.5</v>
      </c>
      <c r="Q64" s="11"/>
      <c r="AD64" s="1" t="s">
        <v>202</v>
      </c>
      <c r="AE64" s="2" t="s">
        <v>203</v>
      </c>
      <c r="AF64" s="11">
        <v>228.4</v>
      </c>
      <c r="AG64" s="19" t="s">
        <v>357</v>
      </c>
      <c r="AH64" s="19">
        <v>412</v>
      </c>
      <c r="AI64" s="19">
        <v>516</v>
      </c>
      <c r="AJ64" s="19">
        <v>928</v>
      </c>
    </row>
    <row r="65" spans="2:36" ht="15.75" x14ac:dyDescent="0.25">
      <c r="B65" s="25"/>
      <c r="C65" s="25"/>
      <c r="D65" s="25"/>
      <c r="E65" s="25"/>
      <c r="F65" s="25"/>
      <c r="L65" s="15" t="s">
        <v>259</v>
      </c>
      <c r="M65" s="16" t="s">
        <v>260</v>
      </c>
      <c r="N65" s="11">
        <v>139.5</v>
      </c>
      <c r="O65" s="11">
        <v>37.200000000000003</v>
      </c>
      <c r="P65" s="3">
        <f t="shared" ref="P65:P128" si="1">N65/2</f>
        <v>69.75</v>
      </c>
      <c r="Q65" s="11"/>
      <c r="AD65" s="1" t="s">
        <v>118</v>
      </c>
      <c r="AE65" s="2" t="s">
        <v>119</v>
      </c>
      <c r="AF65" s="11">
        <v>263.3</v>
      </c>
      <c r="AG65" s="19" t="s">
        <v>429</v>
      </c>
      <c r="AH65" s="19">
        <v>368</v>
      </c>
      <c r="AI65" s="19">
        <v>474</v>
      </c>
      <c r="AJ65" s="19">
        <v>842</v>
      </c>
    </row>
    <row r="66" spans="2:36" ht="15.75" x14ac:dyDescent="0.25">
      <c r="B66" s="25"/>
      <c r="C66" s="25"/>
      <c r="D66" s="25"/>
      <c r="E66" s="25"/>
      <c r="F66" s="25"/>
      <c r="L66" s="1" t="s">
        <v>208</v>
      </c>
      <c r="M66" s="2" t="s">
        <v>209</v>
      </c>
      <c r="N66" s="11">
        <v>187.8</v>
      </c>
      <c r="O66" s="11">
        <v>20.3</v>
      </c>
      <c r="P66" s="3">
        <f t="shared" si="1"/>
        <v>93.9</v>
      </c>
      <c r="Q66" s="11"/>
      <c r="AD66" s="1" t="s">
        <v>120</v>
      </c>
      <c r="AE66" s="2" t="s">
        <v>121</v>
      </c>
      <c r="AF66" s="11">
        <v>178.4</v>
      </c>
      <c r="AG66" s="19" t="s">
        <v>371</v>
      </c>
      <c r="AH66" s="19">
        <v>235</v>
      </c>
      <c r="AI66" s="19">
        <v>360</v>
      </c>
      <c r="AJ66" s="19">
        <v>595</v>
      </c>
    </row>
    <row r="67" spans="2:36" ht="15.75" x14ac:dyDescent="0.25">
      <c r="B67" s="25"/>
      <c r="C67" s="25"/>
      <c r="D67" s="25"/>
      <c r="E67" s="25"/>
      <c r="F67" s="25"/>
      <c r="L67" s="1" t="s">
        <v>210</v>
      </c>
      <c r="M67" s="2" t="s">
        <v>211</v>
      </c>
      <c r="N67" s="11">
        <v>178.6</v>
      </c>
      <c r="O67" s="11">
        <v>27.3</v>
      </c>
      <c r="P67" s="3">
        <f t="shared" si="1"/>
        <v>89.3</v>
      </c>
      <c r="Q67" s="11"/>
      <c r="AD67" s="1" t="s">
        <v>40</v>
      </c>
      <c r="AE67" s="2" t="s">
        <v>41</v>
      </c>
      <c r="AF67" s="9">
        <v>206.1</v>
      </c>
      <c r="AG67" s="19" t="s">
        <v>452</v>
      </c>
      <c r="AH67" s="19">
        <v>486</v>
      </c>
      <c r="AI67" s="19">
        <v>531</v>
      </c>
      <c r="AJ67" s="19">
        <v>1017</v>
      </c>
    </row>
    <row r="68" spans="2:36" ht="15.75" x14ac:dyDescent="0.25">
      <c r="B68" s="25"/>
      <c r="C68" s="25"/>
      <c r="D68" s="25"/>
      <c r="E68" s="25"/>
      <c r="F68" s="25"/>
      <c r="L68" s="1" t="s">
        <v>212</v>
      </c>
      <c r="M68" s="2" t="s">
        <v>213</v>
      </c>
      <c r="N68" s="11">
        <v>157.9</v>
      </c>
      <c r="O68" s="11">
        <v>22.7</v>
      </c>
      <c r="P68" s="3">
        <f t="shared" si="1"/>
        <v>78.95</v>
      </c>
      <c r="Q68" s="11"/>
      <c r="AD68" s="1" t="s">
        <v>204</v>
      </c>
      <c r="AE68" s="2" t="s">
        <v>205</v>
      </c>
      <c r="AF68" s="11">
        <v>250.7</v>
      </c>
      <c r="AG68" s="19" t="s">
        <v>363</v>
      </c>
      <c r="AH68" s="19">
        <v>351</v>
      </c>
      <c r="AI68" s="19">
        <v>218</v>
      </c>
      <c r="AJ68" s="19">
        <v>569</v>
      </c>
    </row>
    <row r="69" spans="2:36" ht="15.75" x14ac:dyDescent="0.25">
      <c r="B69" s="25"/>
      <c r="C69" s="25"/>
      <c r="D69" s="25"/>
      <c r="E69" s="25"/>
      <c r="F69" s="25"/>
      <c r="L69" s="1" t="s">
        <v>79</v>
      </c>
      <c r="M69" s="2" t="s">
        <v>80</v>
      </c>
      <c r="N69" s="11">
        <v>401</v>
      </c>
      <c r="O69" s="11">
        <v>69.599999999999994</v>
      </c>
      <c r="P69" s="3">
        <f t="shared" si="1"/>
        <v>200.5</v>
      </c>
      <c r="Q69" s="11"/>
      <c r="AD69" s="1" t="s">
        <v>206</v>
      </c>
      <c r="AE69" s="2" t="s">
        <v>207</v>
      </c>
      <c r="AF69" s="11">
        <v>220.6</v>
      </c>
      <c r="AG69" s="19" t="s">
        <v>392</v>
      </c>
      <c r="AH69" s="19">
        <v>252</v>
      </c>
      <c r="AI69" s="19">
        <v>312</v>
      </c>
      <c r="AJ69" s="19">
        <v>564</v>
      </c>
    </row>
    <row r="70" spans="2:36" ht="15.75" x14ac:dyDescent="0.25">
      <c r="B70" s="25"/>
      <c r="C70" s="25"/>
      <c r="D70" s="25"/>
      <c r="E70" s="25"/>
      <c r="F70" s="25"/>
      <c r="L70" s="1" t="s">
        <v>42</v>
      </c>
      <c r="M70" s="2" t="s">
        <v>43</v>
      </c>
      <c r="N70" s="11">
        <v>150.9</v>
      </c>
      <c r="O70" s="11">
        <v>26.8</v>
      </c>
      <c r="P70" s="3">
        <f t="shared" si="1"/>
        <v>75.45</v>
      </c>
      <c r="Q70" s="11"/>
      <c r="AD70" s="1" t="s">
        <v>77</v>
      </c>
      <c r="AE70" s="2" t="s">
        <v>78</v>
      </c>
      <c r="AF70" s="11">
        <v>257</v>
      </c>
      <c r="AG70" s="19" t="s">
        <v>457</v>
      </c>
      <c r="AH70" s="19">
        <v>865</v>
      </c>
      <c r="AI70" s="19">
        <v>989</v>
      </c>
      <c r="AJ70" s="19">
        <v>1854</v>
      </c>
    </row>
    <row r="71" spans="2:36" ht="15.75" x14ac:dyDescent="0.25">
      <c r="B71" s="25"/>
      <c r="C71" s="25"/>
      <c r="D71" s="25"/>
      <c r="E71" s="25"/>
      <c r="F71" s="25"/>
      <c r="L71" s="1" t="s">
        <v>214</v>
      </c>
      <c r="M71" s="2" t="s">
        <v>215</v>
      </c>
      <c r="N71" s="11">
        <v>273.2</v>
      </c>
      <c r="O71" s="11">
        <v>27.5</v>
      </c>
      <c r="P71" s="3">
        <f t="shared" si="1"/>
        <v>136.6</v>
      </c>
      <c r="Q71" s="11"/>
      <c r="AD71" s="15" t="s">
        <v>259</v>
      </c>
      <c r="AE71" s="16" t="s">
        <v>260</v>
      </c>
      <c r="AF71" s="11">
        <v>139.5</v>
      </c>
      <c r="AG71" s="19" t="s">
        <v>503</v>
      </c>
      <c r="AH71" s="19">
        <v>182</v>
      </c>
      <c r="AI71" s="19">
        <v>106</v>
      </c>
      <c r="AJ71" s="19">
        <v>288</v>
      </c>
    </row>
    <row r="72" spans="2:36" ht="15.75" x14ac:dyDescent="0.25">
      <c r="B72" s="25"/>
      <c r="C72" s="25"/>
      <c r="D72" s="25"/>
      <c r="E72" s="25"/>
      <c r="F72" s="25"/>
      <c r="L72" s="1" t="s">
        <v>81</v>
      </c>
      <c r="M72" s="2" t="s">
        <v>82</v>
      </c>
      <c r="N72" s="11">
        <v>761.1</v>
      </c>
      <c r="O72" s="11">
        <v>128.5</v>
      </c>
      <c r="P72" s="3">
        <f t="shared" si="1"/>
        <v>380.55</v>
      </c>
      <c r="Q72" s="11"/>
      <c r="AD72" s="1" t="s">
        <v>208</v>
      </c>
      <c r="AE72" s="2" t="s">
        <v>209</v>
      </c>
      <c r="AF72" s="11">
        <v>187.8</v>
      </c>
      <c r="AG72" s="19" t="s">
        <v>404</v>
      </c>
      <c r="AH72" s="19">
        <v>308</v>
      </c>
      <c r="AI72" s="19">
        <v>394</v>
      </c>
      <c r="AJ72" s="19">
        <v>702</v>
      </c>
    </row>
    <row r="73" spans="2:36" ht="15.75" x14ac:dyDescent="0.25">
      <c r="B73" s="25"/>
      <c r="C73" s="25"/>
      <c r="D73" s="25"/>
      <c r="E73" s="25"/>
      <c r="F73" s="25"/>
      <c r="L73" s="1" t="s">
        <v>101</v>
      </c>
      <c r="M73" s="2" t="s">
        <v>102</v>
      </c>
      <c r="N73" s="11">
        <v>292.60000000000002</v>
      </c>
      <c r="O73" s="11">
        <v>41.3</v>
      </c>
      <c r="P73" s="3">
        <f t="shared" si="1"/>
        <v>146.30000000000001</v>
      </c>
      <c r="Q73" s="11"/>
      <c r="AD73" s="1" t="s">
        <v>210</v>
      </c>
      <c r="AE73" s="2" t="s">
        <v>211</v>
      </c>
      <c r="AF73" s="11">
        <v>178.6</v>
      </c>
      <c r="AG73" s="19" t="s">
        <v>412</v>
      </c>
      <c r="AH73" s="19">
        <v>199</v>
      </c>
      <c r="AI73" s="19">
        <v>224</v>
      </c>
      <c r="AJ73" s="19">
        <v>423</v>
      </c>
    </row>
    <row r="74" spans="2:36" ht="15.75" x14ac:dyDescent="0.25">
      <c r="B74" s="25"/>
      <c r="C74" s="25"/>
      <c r="D74" s="25"/>
      <c r="E74" s="25"/>
      <c r="F74" s="25"/>
      <c r="L74" s="1" t="s">
        <v>103</v>
      </c>
      <c r="M74" s="2" t="s">
        <v>104</v>
      </c>
      <c r="N74" s="11">
        <v>679.4</v>
      </c>
      <c r="O74" s="11">
        <v>134.30000000000001</v>
      </c>
      <c r="P74" s="3">
        <f t="shared" si="1"/>
        <v>339.7</v>
      </c>
      <c r="Q74" s="11"/>
      <c r="AD74" s="1" t="s">
        <v>212</v>
      </c>
      <c r="AE74" s="2" t="s">
        <v>213</v>
      </c>
      <c r="AF74" s="11">
        <v>157.9</v>
      </c>
      <c r="AG74" s="19" t="s">
        <v>358</v>
      </c>
      <c r="AH74" s="19">
        <v>197</v>
      </c>
      <c r="AI74" s="19">
        <v>270</v>
      </c>
      <c r="AJ74" s="19">
        <v>467</v>
      </c>
    </row>
    <row r="75" spans="2:36" ht="15.75" x14ac:dyDescent="0.25">
      <c r="B75" s="25"/>
      <c r="C75" s="25"/>
      <c r="D75" s="25"/>
      <c r="E75" s="25"/>
      <c r="F75" s="25"/>
      <c r="L75" s="1" t="s">
        <v>216</v>
      </c>
      <c r="M75" s="2" t="s">
        <v>217</v>
      </c>
      <c r="N75" s="11">
        <v>258.5</v>
      </c>
      <c r="O75" s="11">
        <v>29.8</v>
      </c>
      <c r="P75" s="3">
        <f t="shared" si="1"/>
        <v>129.25</v>
      </c>
      <c r="Q75" s="11"/>
      <c r="AD75" s="1" t="s">
        <v>79</v>
      </c>
      <c r="AE75" s="2" t="s">
        <v>80</v>
      </c>
      <c r="AF75" s="11">
        <v>401</v>
      </c>
      <c r="AG75" s="19" t="s">
        <v>431</v>
      </c>
      <c r="AH75" s="19">
        <v>686</v>
      </c>
      <c r="AI75" s="19">
        <v>981</v>
      </c>
      <c r="AJ75" s="19">
        <v>1667</v>
      </c>
    </row>
    <row r="76" spans="2:36" ht="15.75" x14ac:dyDescent="0.25">
      <c r="B76" s="25"/>
      <c r="C76" s="25"/>
      <c r="D76" s="25"/>
      <c r="E76" s="25"/>
      <c r="F76" s="25"/>
      <c r="L76" s="15" t="s">
        <v>311</v>
      </c>
      <c r="M76" s="2" t="s">
        <v>105</v>
      </c>
      <c r="N76" s="11">
        <v>695.2</v>
      </c>
      <c r="O76" s="11">
        <v>162.6</v>
      </c>
      <c r="P76" s="3">
        <f t="shared" si="1"/>
        <v>347.6</v>
      </c>
      <c r="Q76" s="11"/>
      <c r="AD76" s="1" t="s">
        <v>42</v>
      </c>
      <c r="AE76" s="2" t="s">
        <v>43</v>
      </c>
      <c r="AF76" s="11">
        <v>150.9</v>
      </c>
      <c r="AG76" s="19" t="s">
        <v>394</v>
      </c>
      <c r="AH76" s="19">
        <v>664</v>
      </c>
      <c r="AI76" s="19">
        <v>1241</v>
      </c>
      <c r="AJ76" s="19">
        <v>1905</v>
      </c>
    </row>
    <row r="77" spans="2:36" ht="15.75" x14ac:dyDescent="0.25">
      <c r="B77" s="25"/>
      <c r="C77" s="25"/>
      <c r="D77" s="25"/>
      <c r="E77" s="25"/>
      <c r="F77" s="25"/>
      <c r="L77" s="1" t="s">
        <v>44</v>
      </c>
      <c r="M77" s="2" t="s">
        <v>45</v>
      </c>
      <c r="N77" s="11">
        <v>435.5</v>
      </c>
      <c r="O77" s="11">
        <v>74.7</v>
      </c>
      <c r="P77" s="3">
        <f t="shared" si="1"/>
        <v>217.75</v>
      </c>
      <c r="Q77" s="11"/>
      <c r="AD77" s="1" t="s">
        <v>214</v>
      </c>
      <c r="AE77" s="2" t="s">
        <v>215</v>
      </c>
      <c r="AF77" s="11">
        <v>273.2</v>
      </c>
      <c r="AG77" s="19" t="s">
        <v>414</v>
      </c>
      <c r="AH77" s="19">
        <v>341</v>
      </c>
      <c r="AI77" s="19">
        <v>369</v>
      </c>
      <c r="AJ77" s="19">
        <v>710</v>
      </c>
    </row>
    <row r="78" spans="2:36" ht="15.75" x14ac:dyDescent="0.25">
      <c r="B78" s="25"/>
      <c r="C78" s="25"/>
      <c r="D78" s="25"/>
      <c r="E78" s="25"/>
      <c r="F78" s="25"/>
      <c r="L78" s="1" t="s">
        <v>154</v>
      </c>
      <c r="M78" s="2" t="s">
        <v>155</v>
      </c>
      <c r="N78" s="11">
        <v>188.8</v>
      </c>
      <c r="O78" s="11">
        <v>27.3</v>
      </c>
      <c r="P78" s="3">
        <f t="shared" si="1"/>
        <v>94.4</v>
      </c>
      <c r="Q78" s="11"/>
      <c r="AD78" s="1" t="s">
        <v>81</v>
      </c>
      <c r="AE78" s="2" t="s">
        <v>82</v>
      </c>
      <c r="AF78" s="11">
        <v>761.1</v>
      </c>
      <c r="AG78" s="19" t="s">
        <v>430</v>
      </c>
      <c r="AH78" s="19">
        <v>1320</v>
      </c>
      <c r="AI78" s="19">
        <v>1554</v>
      </c>
      <c r="AJ78" s="19">
        <v>2874</v>
      </c>
    </row>
    <row r="79" spans="2:36" ht="15.75" x14ac:dyDescent="0.25">
      <c r="B79" s="25"/>
      <c r="C79" s="25"/>
      <c r="D79" s="25"/>
      <c r="E79" s="25"/>
      <c r="F79" s="25"/>
      <c r="L79" s="1" t="s">
        <v>46</v>
      </c>
      <c r="M79" s="2" t="s">
        <v>47</v>
      </c>
      <c r="N79" s="11">
        <v>458.1</v>
      </c>
      <c r="O79" s="11">
        <v>59.8</v>
      </c>
      <c r="P79" s="3">
        <f t="shared" si="1"/>
        <v>229.05</v>
      </c>
      <c r="Q79" s="11"/>
      <c r="AD79" s="1" t="s">
        <v>101</v>
      </c>
      <c r="AE79" s="2" t="s">
        <v>102</v>
      </c>
      <c r="AF79" s="11">
        <v>292.60000000000002</v>
      </c>
      <c r="AG79" s="19" t="s">
        <v>469</v>
      </c>
      <c r="AH79" s="19">
        <v>631</v>
      </c>
      <c r="AI79" s="19">
        <v>1029</v>
      </c>
      <c r="AJ79" s="19">
        <v>1660</v>
      </c>
    </row>
    <row r="80" spans="2:36" ht="15.75" x14ac:dyDescent="0.25">
      <c r="B80" s="25"/>
      <c r="C80" s="25"/>
      <c r="D80" s="25"/>
      <c r="E80" s="25"/>
      <c r="F80" s="25"/>
      <c r="L80" s="1" t="s">
        <v>244</v>
      </c>
      <c r="M80" s="2" t="s">
        <v>245</v>
      </c>
      <c r="N80" s="11">
        <v>252.2</v>
      </c>
      <c r="O80" s="11">
        <v>41.1</v>
      </c>
      <c r="P80" s="3">
        <f t="shared" si="1"/>
        <v>126.1</v>
      </c>
      <c r="Q80" s="11"/>
      <c r="AD80" s="1" t="s">
        <v>103</v>
      </c>
      <c r="AE80" s="2" t="s">
        <v>104</v>
      </c>
      <c r="AF80" s="11">
        <v>679.4</v>
      </c>
      <c r="AG80" s="19" t="s">
        <v>468</v>
      </c>
      <c r="AH80" s="19">
        <v>995</v>
      </c>
      <c r="AI80" s="19">
        <v>1281</v>
      </c>
      <c r="AJ80" s="19">
        <v>2276</v>
      </c>
    </row>
    <row r="81" spans="2:36" ht="15.75" x14ac:dyDescent="0.25">
      <c r="B81" s="25"/>
      <c r="C81" s="25"/>
      <c r="D81" s="25"/>
      <c r="E81" s="25"/>
      <c r="F81" s="25"/>
      <c r="L81" s="1" t="s">
        <v>156</v>
      </c>
      <c r="M81" s="2" t="s">
        <v>157</v>
      </c>
      <c r="N81" s="11">
        <v>365.2</v>
      </c>
      <c r="O81" s="11">
        <v>69.3</v>
      </c>
      <c r="P81" s="3">
        <f t="shared" si="1"/>
        <v>182.6</v>
      </c>
      <c r="Q81" s="11"/>
      <c r="AD81" s="1" t="s">
        <v>216</v>
      </c>
      <c r="AE81" s="2" t="s">
        <v>217</v>
      </c>
      <c r="AF81" s="11">
        <v>258.5</v>
      </c>
      <c r="AG81" s="19" t="s">
        <v>416</v>
      </c>
      <c r="AH81" s="19">
        <v>342</v>
      </c>
      <c r="AI81" s="19">
        <v>310</v>
      </c>
      <c r="AJ81" s="19">
        <v>652</v>
      </c>
    </row>
    <row r="82" spans="2:36" ht="15.75" x14ac:dyDescent="0.25">
      <c r="B82" s="25"/>
      <c r="C82" s="25"/>
      <c r="D82" s="25"/>
      <c r="E82" s="25"/>
      <c r="F82" s="25"/>
      <c r="L82" s="1" t="s">
        <v>10</v>
      </c>
      <c r="M82" s="2" t="s">
        <v>11</v>
      </c>
      <c r="N82" s="4">
        <v>138.69999999999999</v>
      </c>
      <c r="O82" s="4">
        <v>24.3</v>
      </c>
      <c r="P82" s="3">
        <f t="shared" si="1"/>
        <v>69.349999999999994</v>
      </c>
      <c r="Q82" s="11"/>
      <c r="AD82" s="15" t="s">
        <v>311</v>
      </c>
      <c r="AE82" s="2" t="s">
        <v>105</v>
      </c>
      <c r="AF82" s="11">
        <v>695.2</v>
      </c>
      <c r="AG82" s="19" t="s">
        <v>438</v>
      </c>
      <c r="AH82" s="19">
        <v>1136</v>
      </c>
      <c r="AI82" s="19">
        <v>1419</v>
      </c>
      <c r="AJ82" s="19">
        <v>2555</v>
      </c>
    </row>
    <row r="83" spans="2:36" ht="15.75" x14ac:dyDescent="0.25">
      <c r="B83" s="25"/>
      <c r="C83" s="25"/>
      <c r="D83" s="25"/>
      <c r="E83" s="25"/>
      <c r="F83" s="25"/>
      <c r="L83" s="15" t="s">
        <v>261</v>
      </c>
      <c r="M83" s="16" t="s">
        <v>262</v>
      </c>
      <c r="N83" s="11">
        <v>234</v>
      </c>
      <c r="O83" s="11">
        <v>31</v>
      </c>
      <c r="P83" s="3">
        <f t="shared" si="1"/>
        <v>117</v>
      </c>
      <c r="Q83" s="11"/>
      <c r="AD83" s="1" t="s">
        <v>44</v>
      </c>
      <c r="AE83" s="2" t="s">
        <v>45</v>
      </c>
      <c r="AF83" s="11">
        <v>435.5</v>
      </c>
      <c r="AG83" s="19" t="s">
        <v>448</v>
      </c>
      <c r="AH83" s="19">
        <v>1457</v>
      </c>
      <c r="AI83" s="19">
        <v>2476</v>
      </c>
      <c r="AJ83" s="19">
        <v>3933</v>
      </c>
    </row>
    <row r="84" spans="2:36" ht="15.75" x14ac:dyDescent="0.25">
      <c r="L84" s="1" t="s">
        <v>12</v>
      </c>
      <c r="M84" s="2" t="s">
        <v>13</v>
      </c>
      <c r="N84" s="3">
        <v>271.60000000000002</v>
      </c>
      <c r="O84" s="3">
        <v>47.5</v>
      </c>
      <c r="P84" s="3">
        <f t="shared" si="1"/>
        <v>135.80000000000001</v>
      </c>
      <c r="Q84" s="3"/>
      <c r="AD84" s="1" t="s">
        <v>154</v>
      </c>
      <c r="AE84" s="2" t="s">
        <v>155</v>
      </c>
      <c r="AF84" s="11">
        <v>188.8</v>
      </c>
      <c r="AG84" s="19" t="s">
        <v>385</v>
      </c>
      <c r="AH84" s="19">
        <v>267</v>
      </c>
      <c r="AI84" s="19">
        <v>310</v>
      </c>
      <c r="AJ84" s="19">
        <v>577</v>
      </c>
    </row>
    <row r="85" spans="2:36" ht="15.75" x14ac:dyDescent="0.25">
      <c r="L85" s="1" t="s">
        <v>218</v>
      </c>
      <c r="M85" s="2" t="s">
        <v>219</v>
      </c>
      <c r="N85" s="11">
        <v>249.6</v>
      </c>
      <c r="O85" s="11">
        <v>23.8</v>
      </c>
      <c r="P85" s="3">
        <f t="shared" si="1"/>
        <v>124.8</v>
      </c>
      <c r="Q85" s="3"/>
      <c r="AD85" s="1" t="s">
        <v>46</v>
      </c>
      <c r="AE85" s="2" t="s">
        <v>47</v>
      </c>
      <c r="AF85" s="11">
        <v>458.1</v>
      </c>
      <c r="AG85" s="19" t="s">
        <v>454</v>
      </c>
      <c r="AH85" s="19">
        <v>1054</v>
      </c>
      <c r="AI85" s="19">
        <v>1157</v>
      </c>
      <c r="AJ85" s="19">
        <v>2211</v>
      </c>
    </row>
    <row r="86" spans="2:36" ht="15.75" x14ac:dyDescent="0.25">
      <c r="L86" s="1" t="s">
        <v>158</v>
      </c>
      <c r="M86" s="2" t="s">
        <v>159</v>
      </c>
      <c r="N86" s="11">
        <v>746.7</v>
      </c>
      <c r="O86" s="11">
        <v>180.6</v>
      </c>
      <c r="P86" s="3">
        <f t="shared" si="1"/>
        <v>373.35</v>
      </c>
      <c r="Q86" s="11"/>
      <c r="AD86" s="1" t="s">
        <v>244</v>
      </c>
      <c r="AE86" s="2" t="s">
        <v>245</v>
      </c>
      <c r="AF86" s="11">
        <v>252.2</v>
      </c>
      <c r="AG86" s="19" t="s">
        <v>411</v>
      </c>
      <c r="AH86" s="19">
        <v>351</v>
      </c>
      <c r="AI86" s="19">
        <v>228</v>
      </c>
      <c r="AJ86" s="19">
        <v>579</v>
      </c>
    </row>
    <row r="87" spans="2:36" ht="15.75" x14ac:dyDescent="0.25">
      <c r="L87" s="1" t="s">
        <v>160</v>
      </c>
      <c r="M87" s="2" t="s">
        <v>161</v>
      </c>
      <c r="N87" s="11">
        <v>321.60000000000002</v>
      </c>
      <c r="O87" s="11">
        <v>74.599999999999994</v>
      </c>
      <c r="P87" s="3">
        <f t="shared" si="1"/>
        <v>160.80000000000001</v>
      </c>
      <c r="Q87" s="3"/>
      <c r="AD87" s="1" t="s">
        <v>156</v>
      </c>
      <c r="AE87" s="2" t="s">
        <v>157</v>
      </c>
      <c r="AF87" s="11">
        <v>365.2</v>
      </c>
      <c r="AG87" s="19" t="s">
        <v>486</v>
      </c>
      <c r="AH87" s="19">
        <v>400</v>
      </c>
      <c r="AI87" s="19">
        <v>391</v>
      </c>
      <c r="AJ87" s="19">
        <v>791</v>
      </c>
    </row>
    <row r="88" spans="2:36" ht="15.75" x14ac:dyDescent="0.25">
      <c r="L88" s="1" t="s">
        <v>83</v>
      </c>
      <c r="M88" s="2" t="s">
        <v>84</v>
      </c>
      <c r="N88" s="11">
        <v>159.80000000000001</v>
      </c>
      <c r="O88" s="11">
        <v>32.200000000000003</v>
      </c>
      <c r="P88" s="3">
        <f t="shared" si="1"/>
        <v>79.900000000000006</v>
      </c>
      <c r="Q88" s="9"/>
      <c r="AD88" s="1" t="s">
        <v>10</v>
      </c>
      <c r="AE88" s="2" t="s">
        <v>11</v>
      </c>
      <c r="AF88" s="4">
        <v>138.69999999999999</v>
      </c>
      <c r="AG88" s="19" t="s">
        <v>409</v>
      </c>
      <c r="AH88" s="19">
        <v>450</v>
      </c>
      <c r="AI88" s="19">
        <v>352</v>
      </c>
      <c r="AJ88" s="19">
        <v>802</v>
      </c>
    </row>
    <row r="89" spans="2:36" ht="15.75" x14ac:dyDescent="0.25">
      <c r="L89" s="1" t="s">
        <v>48</v>
      </c>
      <c r="M89" s="2" t="s">
        <v>49</v>
      </c>
      <c r="N89" s="11">
        <v>330.8</v>
      </c>
      <c r="O89" s="11">
        <v>78.5</v>
      </c>
      <c r="P89" s="3">
        <f t="shared" si="1"/>
        <v>165.4</v>
      </c>
      <c r="Q89" s="11"/>
      <c r="AD89" s="15" t="s">
        <v>261</v>
      </c>
      <c r="AE89" s="16" t="s">
        <v>262</v>
      </c>
      <c r="AF89" s="11">
        <v>234</v>
      </c>
      <c r="AG89" s="19" t="s">
        <v>372</v>
      </c>
      <c r="AH89" s="19">
        <v>141</v>
      </c>
      <c r="AI89" s="19">
        <v>145</v>
      </c>
      <c r="AJ89" s="19">
        <v>286</v>
      </c>
    </row>
    <row r="90" spans="2:36" ht="15.75" x14ac:dyDescent="0.25">
      <c r="L90" s="1" t="s">
        <v>85</v>
      </c>
      <c r="M90" s="2" t="s">
        <v>86</v>
      </c>
      <c r="N90" s="11">
        <v>155.5</v>
      </c>
      <c r="O90" s="11">
        <v>32.5</v>
      </c>
      <c r="P90" s="3">
        <f t="shared" si="1"/>
        <v>77.75</v>
      </c>
      <c r="Q90" s="11"/>
      <c r="AD90" s="1" t="s">
        <v>12</v>
      </c>
      <c r="AE90" s="2" t="s">
        <v>13</v>
      </c>
      <c r="AF90" s="3">
        <v>271.60000000000002</v>
      </c>
      <c r="AG90" s="19" t="s">
        <v>373</v>
      </c>
      <c r="AH90" s="19">
        <v>760</v>
      </c>
      <c r="AI90" s="19">
        <v>817</v>
      </c>
      <c r="AJ90" s="19">
        <v>1577</v>
      </c>
    </row>
    <row r="91" spans="2:36" ht="15.75" x14ac:dyDescent="0.25">
      <c r="L91" s="1" t="s">
        <v>283</v>
      </c>
      <c r="M91" s="2" t="s">
        <v>284</v>
      </c>
      <c r="N91" s="11">
        <v>204.7</v>
      </c>
      <c r="O91" s="11">
        <v>46.9</v>
      </c>
      <c r="P91" s="3">
        <f t="shared" si="1"/>
        <v>102.35</v>
      </c>
      <c r="Q91" s="11"/>
      <c r="AD91" s="1" t="s">
        <v>218</v>
      </c>
      <c r="AE91" s="2" t="s">
        <v>219</v>
      </c>
      <c r="AF91" s="11">
        <v>249.6</v>
      </c>
      <c r="AG91" s="19" t="s">
        <v>368</v>
      </c>
      <c r="AH91" s="19">
        <v>332</v>
      </c>
      <c r="AI91" s="19">
        <v>452</v>
      </c>
      <c r="AJ91" s="19">
        <v>784</v>
      </c>
    </row>
    <row r="92" spans="2:36" ht="15.75" x14ac:dyDescent="0.25">
      <c r="L92" s="1" t="s">
        <v>122</v>
      </c>
      <c r="M92" s="2" t="s">
        <v>123</v>
      </c>
      <c r="N92" s="11">
        <v>211.8</v>
      </c>
      <c r="O92" s="11">
        <v>45.2</v>
      </c>
      <c r="P92" s="3">
        <f t="shared" si="1"/>
        <v>105.9</v>
      </c>
      <c r="Q92" s="3"/>
      <c r="AD92" s="1" t="s">
        <v>158</v>
      </c>
      <c r="AE92" s="2" t="s">
        <v>159</v>
      </c>
      <c r="AF92" s="11">
        <v>746.7</v>
      </c>
      <c r="AG92" s="19" t="s">
        <v>481</v>
      </c>
      <c r="AH92" s="19">
        <v>1132</v>
      </c>
      <c r="AI92" s="19">
        <v>1886</v>
      </c>
      <c r="AJ92" s="19">
        <v>3018</v>
      </c>
    </row>
    <row r="93" spans="2:36" ht="15.75" x14ac:dyDescent="0.25">
      <c r="L93" s="1" t="s">
        <v>16</v>
      </c>
      <c r="M93" s="2" t="s">
        <v>17</v>
      </c>
      <c r="N93" s="4">
        <v>196</v>
      </c>
      <c r="O93" s="4">
        <v>40</v>
      </c>
      <c r="P93" s="3">
        <f t="shared" si="1"/>
        <v>98</v>
      </c>
      <c r="Q93" s="11"/>
      <c r="AD93" s="1" t="s">
        <v>160</v>
      </c>
      <c r="AE93" s="2" t="s">
        <v>161</v>
      </c>
      <c r="AF93" s="11">
        <v>321.60000000000002</v>
      </c>
      <c r="AG93" s="19" t="s">
        <v>485</v>
      </c>
      <c r="AH93" s="19">
        <v>481</v>
      </c>
      <c r="AI93" s="19">
        <v>608</v>
      </c>
      <c r="AJ93" s="19">
        <v>1089</v>
      </c>
    </row>
    <row r="94" spans="2:36" ht="15.75" x14ac:dyDescent="0.25">
      <c r="L94" s="1" t="s">
        <v>87</v>
      </c>
      <c r="M94" s="2" t="s">
        <v>88</v>
      </c>
      <c r="N94" s="11">
        <v>788.8</v>
      </c>
      <c r="O94" s="11">
        <v>171.3</v>
      </c>
      <c r="P94" s="3">
        <f t="shared" si="1"/>
        <v>394.4</v>
      </c>
      <c r="Q94" s="3"/>
      <c r="AD94" s="1" t="s">
        <v>83</v>
      </c>
      <c r="AE94" s="2" t="s">
        <v>84</v>
      </c>
      <c r="AF94" s="11">
        <v>159.80000000000001</v>
      </c>
      <c r="AG94" s="19" t="s">
        <v>362</v>
      </c>
      <c r="AH94" s="19">
        <v>349</v>
      </c>
      <c r="AI94" s="19">
        <v>343</v>
      </c>
      <c r="AJ94" s="19">
        <v>692</v>
      </c>
    </row>
    <row r="95" spans="2:36" ht="15.75" x14ac:dyDescent="0.25">
      <c r="L95" s="1" t="s">
        <v>106</v>
      </c>
      <c r="M95" s="2" t="s">
        <v>107</v>
      </c>
      <c r="N95" s="11">
        <v>678.3</v>
      </c>
      <c r="O95" s="11">
        <v>117.6</v>
      </c>
      <c r="P95" s="3">
        <f t="shared" si="1"/>
        <v>339.15</v>
      </c>
      <c r="Q95" s="9"/>
      <c r="AD95" s="1" t="s">
        <v>48</v>
      </c>
      <c r="AE95" s="2" t="s">
        <v>49</v>
      </c>
      <c r="AF95" s="11">
        <v>330.8</v>
      </c>
      <c r="AG95" s="19" t="s">
        <v>443</v>
      </c>
      <c r="AH95" s="19">
        <v>623</v>
      </c>
      <c r="AI95" s="19">
        <v>807</v>
      </c>
      <c r="AJ95" s="19">
        <v>1430</v>
      </c>
    </row>
    <row r="96" spans="2:36" ht="15.75" x14ac:dyDescent="0.25">
      <c r="L96" s="1" t="s">
        <v>18</v>
      </c>
      <c r="M96" s="2" t="s">
        <v>19</v>
      </c>
      <c r="N96" s="3">
        <v>310.60000000000002</v>
      </c>
      <c r="O96" s="3">
        <v>69.5</v>
      </c>
      <c r="P96" s="3">
        <f t="shared" si="1"/>
        <v>155.30000000000001</v>
      </c>
      <c r="Q96" s="11"/>
      <c r="AD96" s="1" t="s">
        <v>85</v>
      </c>
      <c r="AE96" s="2" t="s">
        <v>86</v>
      </c>
      <c r="AF96" s="11">
        <v>155.5</v>
      </c>
      <c r="AG96" s="19" t="s">
        <v>377</v>
      </c>
      <c r="AH96" s="19">
        <v>387</v>
      </c>
      <c r="AI96" s="19">
        <v>366</v>
      </c>
      <c r="AJ96" s="19">
        <v>753</v>
      </c>
    </row>
    <row r="97" spans="12:36" ht="15.75" x14ac:dyDescent="0.25">
      <c r="L97" s="1" t="s">
        <v>108</v>
      </c>
      <c r="M97" s="2" t="s">
        <v>109</v>
      </c>
      <c r="N97" s="11">
        <v>288.7</v>
      </c>
      <c r="O97" s="11">
        <v>40.799999999999997</v>
      </c>
      <c r="P97" s="3">
        <f t="shared" si="1"/>
        <v>144.35</v>
      </c>
      <c r="Q97" s="11"/>
      <c r="AD97" s="1" t="s">
        <v>283</v>
      </c>
      <c r="AE97" s="2" t="s">
        <v>284</v>
      </c>
      <c r="AF97" s="11">
        <v>204.7</v>
      </c>
      <c r="AG97" s="19" t="s">
        <v>425</v>
      </c>
      <c r="AH97" s="19">
        <v>352</v>
      </c>
      <c r="AI97" s="19">
        <v>465</v>
      </c>
      <c r="AJ97" s="19">
        <v>817</v>
      </c>
    </row>
    <row r="98" spans="12:36" ht="15.75" x14ac:dyDescent="0.25">
      <c r="L98" s="1" t="s">
        <v>110</v>
      </c>
      <c r="M98" s="2" t="s">
        <v>111</v>
      </c>
      <c r="N98" s="11">
        <v>660.2</v>
      </c>
      <c r="O98" s="11">
        <v>134</v>
      </c>
      <c r="P98" s="3">
        <f t="shared" si="1"/>
        <v>330.1</v>
      </c>
      <c r="Q98" s="11"/>
      <c r="AD98" s="1" t="s">
        <v>122</v>
      </c>
      <c r="AE98" s="2" t="s">
        <v>123</v>
      </c>
      <c r="AF98" s="11">
        <v>211.8</v>
      </c>
      <c r="AG98" s="19" t="s">
        <v>474</v>
      </c>
      <c r="AH98" s="19">
        <v>408</v>
      </c>
      <c r="AI98" s="19">
        <v>489</v>
      </c>
      <c r="AJ98" s="19">
        <v>897</v>
      </c>
    </row>
    <row r="99" spans="12:36" ht="15.75" x14ac:dyDescent="0.25">
      <c r="L99" s="1" t="s">
        <v>50</v>
      </c>
      <c r="M99" s="2" t="s">
        <v>51</v>
      </c>
      <c r="N99" s="11">
        <v>219.5</v>
      </c>
      <c r="O99" s="11">
        <v>38</v>
      </c>
      <c r="P99" s="3">
        <f t="shared" si="1"/>
        <v>109.75</v>
      </c>
      <c r="Q99" s="11"/>
      <c r="AD99" s="1" t="s">
        <v>16</v>
      </c>
      <c r="AE99" s="2" t="s">
        <v>17</v>
      </c>
      <c r="AF99" s="4">
        <v>196</v>
      </c>
      <c r="AG99" s="19" t="s">
        <v>374</v>
      </c>
      <c r="AH99" s="19">
        <v>574</v>
      </c>
      <c r="AI99" s="19">
        <v>629</v>
      </c>
      <c r="AJ99" s="19">
        <v>1203</v>
      </c>
    </row>
    <row r="100" spans="12:36" ht="15.75" x14ac:dyDescent="0.25">
      <c r="L100" s="15" t="s">
        <v>263</v>
      </c>
      <c r="M100" s="16" t="s">
        <v>264</v>
      </c>
      <c r="N100" s="11">
        <v>611.6</v>
      </c>
      <c r="O100" s="11">
        <v>107.3</v>
      </c>
      <c r="P100" s="3">
        <f t="shared" si="1"/>
        <v>305.8</v>
      </c>
      <c r="Q100" s="11"/>
      <c r="AD100" s="1" t="s">
        <v>87</v>
      </c>
      <c r="AE100" s="2" t="s">
        <v>88</v>
      </c>
      <c r="AF100" s="11">
        <v>788.8</v>
      </c>
      <c r="AG100" s="19" t="s">
        <v>455</v>
      </c>
      <c r="AH100" s="19">
        <v>1092</v>
      </c>
      <c r="AI100" s="19">
        <v>853</v>
      </c>
      <c r="AJ100" s="19">
        <v>1945</v>
      </c>
    </row>
    <row r="101" spans="12:36" ht="15.75" x14ac:dyDescent="0.25">
      <c r="L101" s="1" t="s">
        <v>162</v>
      </c>
      <c r="M101" s="2" t="s">
        <v>163</v>
      </c>
      <c r="N101" s="11">
        <v>163.30000000000001</v>
      </c>
      <c r="O101" s="11">
        <v>27.2</v>
      </c>
      <c r="P101" s="3">
        <f t="shared" si="1"/>
        <v>81.650000000000006</v>
      </c>
      <c r="Q101" s="11"/>
      <c r="AD101" s="1" t="s">
        <v>106</v>
      </c>
      <c r="AE101" s="2" t="s">
        <v>107</v>
      </c>
      <c r="AF101" s="11">
        <v>678.3</v>
      </c>
      <c r="AG101" s="19" t="s">
        <v>470</v>
      </c>
      <c r="AH101" s="19">
        <v>843</v>
      </c>
      <c r="AI101" s="19">
        <v>1011</v>
      </c>
      <c r="AJ101" s="19">
        <v>1854</v>
      </c>
    </row>
    <row r="102" spans="12:36" ht="15.75" x14ac:dyDescent="0.25">
      <c r="L102" s="1" t="s">
        <v>285</v>
      </c>
      <c r="M102" s="2" t="s">
        <v>286</v>
      </c>
      <c r="N102" s="11">
        <v>250.7</v>
      </c>
      <c r="O102" s="11">
        <v>46.7</v>
      </c>
      <c r="P102" s="3">
        <f t="shared" si="1"/>
        <v>125.35</v>
      </c>
      <c r="Q102" s="11"/>
      <c r="AD102" s="1" t="s">
        <v>18</v>
      </c>
      <c r="AE102" s="2" t="s">
        <v>19</v>
      </c>
      <c r="AF102" s="3">
        <v>310.60000000000002</v>
      </c>
      <c r="AG102" s="19" t="s">
        <v>504</v>
      </c>
      <c r="AH102" s="19">
        <v>746</v>
      </c>
      <c r="AI102" s="19">
        <v>794</v>
      </c>
      <c r="AJ102" s="19">
        <v>1540</v>
      </c>
    </row>
    <row r="103" spans="12:36" ht="15.75" x14ac:dyDescent="0.25">
      <c r="L103" s="15" t="s">
        <v>265</v>
      </c>
      <c r="M103" s="16" t="s">
        <v>266</v>
      </c>
      <c r="N103" s="11">
        <v>197.7</v>
      </c>
      <c r="O103" s="11">
        <v>31.8</v>
      </c>
      <c r="P103" s="3">
        <f t="shared" si="1"/>
        <v>98.85</v>
      </c>
      <c r="Q103" s="11"/>
      <c r="AD103" s="1" t="s">
        <v>108</v>
      </c>
      <c r="AE103" s="2" t="s">
        <v>109</v>
      </c>
      <c r="AF103" s="11">
        <v>288.7</v>
      </c>
      <c r="AG103" s="19" t="s">
        <v>378</v>
      </c>
      <c r="AH103" s="19">
        <v>630</v>
      </c>
      <c r="AI103" s="19">
        <v>1033</v>
      </c>
      <c r="AJ103" s="19">
        <v>1663</v>
      </c>
    </row>
    <row r="104" spans="12:36" ht="15.75" x14ac:dyDescent="0.25">
      <c r="L104" s="1" t="s">
        <v>220</v>
      </c>
      <c r="M104" s="2" t="s">
        <v>221</v>
      </c>
      <c r="N104" s="11">
        <v>254.4</v>
      </c>
      <c r="O104" s="11">
        <v>38.200000000000003</v>
      </c>
      <c r="P104" s="3">
        <f t="shared" si="1"/>
        <v>127.2</v>
      </c>
      <c r="Q104" s="11"/>
      <c r="AD104" s="1" t="s">
        <v>110</v>
      </c>
      <c r="AE104" s="2" t="s">
        <v>111</v>
      </c>
      <c r="AF104" s="11">
        <v>660.2</v>
      </c>
      <c r="AG104" s="19" t="s">
        <v>437</v>
      </c>
      <c r="AH104" s="19">
        <v>1019</v>
      </c>
      <c r="AI104" s="19">
        <v>1173</v>
      </c>
      <c r="AJ104" s="19">
        <v>2192</v>
      </c>
    </row>
    <row r="105" spans="12:36" ht="15.75" x14ac:dyDescent="0.25">
      <c r="L105" s="1" t="s">
        <v>20</v>
      </c>
      <c r="M105" s="2" t="s">
        <v>21</v>
      </c>
      <c r="N105" s="3">
        <v>139.4</v>
      </c>
      <c r="O105" s="3">
        <v>29.8</v>
      </c>
      <c r="P105" s="3">
        <f t="shared" si="1"/>
        <v>69.7</v>
      </c>
      <c r="Q105" s="11"/>
      <c r="AD105" s="1" t="s">
        <v>50</v>
      </c>
      <c r="AE105" s="2" t="s">
        <v>51</v>
      </c>
      <c r="AF105" s="11">
        <v>219.5</v>
      </c>
      <c r="AG105" s="19" t="s">
        <v>395</v>
      </c>
      <c r="AH105" s="19">
        <v>466</v>
      </c>
      <c r="AI105" s="19">
        <v>770</v>
      </c>
      <c r="AJ105" s="19">
        <v>1236</v>
      </c>
    </row>
    <row r="106" spans="12:36" ht="15.75" x14ac:dyDescent="0.25">
      <c r="L106" s="1" t="s">
        <v>222</v>
      </c>
      <c r="M106" s="2" t="s">
        <v>223</v>
      </c>
      <c r="N106" s="11">
        <v>180</v>
      </c>
      <c r="O106" s="11">
        <v>27.5</v>
      </c>
      <c r="P106" s="3">
        <f t="shared" si="1"/>
        <v>90</v>
      </c>
      <c r="Q106" s="11"/>
      <c r="AD106" s="15" t="s">
        <v>263</v>
      </c>
      <c r="AE106" s="16" t="s">
        <v>264</v>
      </c>
      <c r="AF106" s="11">
        <v>611.6</v>
      </c>
      <c r="AG106" s="19" t="s">
        <v>491</v>
      </c>
      <c r="AH106" s="19">
        <v>681</v>
      </c>
      <c r="AI106" s="19">
        <v>627</v>
      </c>
      <c r="AJ106" s="19">
        <v>1308</v>
      </c>
    </row>
    <row r="107" spans="12:36" ht="15.75" x14ac:dyDescent="0.25">
      <c r="L107" s="1" t="s">
        <v>89</v>
      </c>
      <c r="M107" s="2" t="s">
        <v>90</v>
      </c>
      <c r="N107" s="11">
        <v>253.4</v>
      </c>
      <c r="O107" s="11">
        <v>49</v>
      </c>
      <c r="P107" s="3">
        <f t="shared" si="1"/>
        <v>126.7</v>
      </c>
      <c r="Q107" s="11"/>
      <c r="AD107" s="1" t="s">
        <v>162</v>
      </c>
      <c r="AE107" s="2" t="s">
        <v>163</v>
      </c>
      <c r="AF107" s="11">
        <v>163.30000000000001</v>
      </c>
      <c r="AG107" s="19" t="s">
        <v>479</v>
      </c>
      <c r="AH107" s="19">
        <v>224</v>
      </c>
      <c r="AI107" s="19">
        <v>274</v>
      </c>
      <c r="AJ107" s="19">
        <v>498</v>
      </c>
    </row>
    <row r="108" spans="12:36" ht="15.75" x14ac:dyDescent="0.25">
      <c r="L108" s="1" t="s">
        <v>52</v>
      </c>
      <c r="M108" s="2" t="s">
        <v>53</v>
      </c>
      <c r="N108" s="11">
        <v>219.2</v>
      </c>
      <c r="O108" s="11">
        <v>39.1</v>
      </c>
      <c r="P108" s="3">
        <f t="shared" si="1"/>
        <v>109.6</v>
      </c>
      <c r="Q108" s="11"/>
      <c r="AD108" s="1" t="s">
        <v>285</v>
      </c>
      <c r="AE108" s="2" t="s">
        <v>286</v>
      </c>
      <c r="AF108" s="11">
        <v>250.7</v>
      </c>
      <c r="AG108" s="19" t="s">
        <v>380</v>
      </c>
      <c r="AH108" s="19">
        <v>348</v>
      </c>
      <c r="AI108" s="19">
        <v>501</v>
      </c>
      <c r="AJ108" s="19">
        <v>849</v>
      </c>
    </row>
    <row r="109" spans="12:36" ht="15.75" x14ac:dyDescent="0.25">
      <c r="L109" s="1" t="s">
        <v>124</v>
      </c>
      <c r="M109" s="2" t="s">
        <v>125</v>
      </c>
      <c r="N109" s="11">
        <v>287.5</v>
      </c>
      <c r="O109" s="11">
        <v>53</v>
      </c>
      <c r="P109" s="3">
        <f t="shared" si="1"/>
        <v>143.75</v>
      </c>
      <c r="Q109" s="11"/>
      <c r="AD109" s="15" t="s">
        <v>265</v>
      </c>
      <c r="AE109" s="16" t="s">
        <v>266</v>
      </c>
      <c r="AF109" s="11">
        <v>197.7</v>
      </c>
      <c r="AG109" s="19" t="s">
        <v>383</v>
      </c>
      <c r="AH109" s="19">
        <v>354</v>
      </c>
      <c r="AI109" s="19">
        <v>456</v>
      </c>
      <c r="AJ109" s="19">
        <v>810</v>
      </c>
    </row>
    <row r="110" spans="12:36" ht="15.75" x14ac:dyDescent="0.25">
      <c r="L110" s="1" t="s">
        <v>54</v>
      </c>
      <c r="M110" s="2" t="s">
        <v>55</v>
      </c>
      <c r="N110" s="11">
        <v>276.2</v>
      </c>
      <c r="O110" s="11">
        <v>64</v>
      </c>
      <c r="P110" s="3">
        <f t="shared" si="1"/>
        <v>138.1</v>
      </c>
      <c r="Q110" s="11"/>
      <c r="AD110" s="1" t="s">
        <v>220</v>
      </c>
      <c r="AE110" s="2" t="s">
        <v>221</v>
      </c>
      <c r="AF110" s="11">
        <v>254.4</v>
      </c>
      <c r="AG110" s="19" t="s">
        <v>439</v>
      </c>
      <c r="AH110" s="19">
        <v>267</v>
      </c>
      <c r="AI110" s="19">
        <v>297</v>
      </c>
      <c r="AJ110" s="19">
        <v>564</v>
      </c>
    </row>
    <row r="111" spans="12:36" ht="15.75" x14ac:dyDescent="0.25">
      <c r="L111" s="1" t="s">
        <v>91</v>
      </c>
      <c r="M111" s="2" t="s">
        <v>92</v>
      </c>
      <c r="N111" s="11">
        <v>530.29999999999995</v>
      </c>
      <c r="O111" s="11">
        <v>97.7</v>
      </c>
      <c r="P111" s="3">
        <f t="shared" si="1"/>
        <v>265.14999999999998</v>
      </c>
      <c r="Q111" s="11"/>
      <c r="AD111" s="1" t="s">
        <v>20</v>
      </c>
      <c r="AE111" s="2" t="s">
        <v>21</v>
      </c>
      <c r="AF111" s="3">
        <v>139.4</v>
      </c>
      <c r="AG111" s="19" t="s">
        <v>502</v>
      </c>
      <c r="AH111" s="19">
        <v>398</v>
      </c>
      <c r="AI111" s="19">
        <v>293</v>
      </c>
      <c r="AJ111" s="19">
        <v>691</v>
      </c>
    </row>
    <row r="112" spans="12:36" ht="15.75" x14ac:dyDescent="0.25">
      <c r="L112" s="1" t="s">
        <v>126</v>
      </c>
      <c r="M112" s="2" t="s">
        <v>127</v>
      </c>
      <c r="N112" s="11">
        <v>290.89999999999998</v>
      </c>
      <c r="O112" s="11">
        <v>68.099999999999994</v>
      </c>
      <c r="P112" s="3">
        <f t="shared" si="1"/>
        <v>145.44999999999999</v>
      </c>
      <c r="Q112" s="11"/>
      <c r="AD112" s="1" t="s">
        <v>222</v>
      </c>
      <c r="AE112" s="2" t="s">
        <v>223</v>
      </c>
      <c r="AF112" s="11">
        <v>180</v>
      </c>
      <c r="AG112" s="19" t="s">
        <v>423</v>
      </c>
      <c r="AH112" s="19">
        <v>158</v>
      </c>
      <c r="AI112" s="19">
        <v>216</v>
      </c>
      <c r="AJ112" s="19">
        <v>374</v>
      </c>
    </row>
    <row r="113" spans="12:36" ht="18.75" x14ac:dyDescent="0.25">
      <c r="L113" s="1" t="s">
        <v>128</v>
      </c>
      <c r="M113" s="2" t="s">
        <v>129</v>
      </c>
      <c r="N113" s="11">
        <v>203.6</v>
      </c>
      <c r="O113" s="11">
        <v>42.5</v>
      </c>
      <c r="P113" s="3">
        <f t="shared" si="1"/>
        <v>101.8</v>
      </c>
      <c r="Q113" s="11"/>
      <c r="AD113" s="1" t="s">
        <v>89</v>
      </c>
      <c r="AE113" s="2" t="s">
        <v>90</v>
      </c>
      <c r="AF113" s="11">
        <v>253.4</v>
      </c>
      <c r="AG113" s="19" t="s">
        <v>387</v>
      </c>
      <c r="AH113" s="19">
        <v>634</v>
      </c>
      <c r="AI113" s="19">
        <v>497</v>
      </c>
      <c r="AJ113" s="19">
        <v>1131</v>
      </c>
    </row>
    <row r="114" spans="12:36" ht="15.75" x14ac:dyDescent="0.25">
      <c r="L114" s="1" t="s">
        <v>287</v>
      </c>
      <c r="M114" s="2" t="s">
        <v>288</v>
      </c>
      <c r="N114" s="11">
        <v>522.79999999999995</v>
      </c>
      <c r="O114" s="11">
        <v>123.4</v>
      </c>
      <c r="P114" s="3">
        <f t="shared" si="1"/>
        <v>261.39999999999998</v>
      </c>
      <c r="Q114" s="11"/>
      <c r="AD114" s="1" t="s">
        <v>52</v>
      </c>
      <c r="AE114" s="2" t="s">
        <v>53</v>
      </c>
      <c r="AF114" s="11">
        <v>219.2</v>
      </c>
      <c r="AG114" s="19" t="s">
        <v>381</v>
      </c>
      <c r="AH114" s="19">
        <v>682</v>
      </c>
      <c r="AI114" s="19">
        <v>786</v>
      </c>
      <c r="AJ114" s="19">
        <v>1468</v>
      </c>
    </row>
    <row r="115" spans="12:36" ht="15.75" x14ac:dyDescent="0.25">
      <c r="L115" s="1" t="s">
        <v>130</v>
      </c>
      <c r="M115" s="2" t="s">
        <v>131</v>
      </c>
      <c r="N115" s="11">
        <v>340.2</v>
      </c>
      <c r="O115" s="11">
        <v>58.5</v>
      </c>
      <c r="P115" s="3">
        <f t="shared" si="1"/>
        <v>170.1</v>
      </c>
      <c r="Q115" s="11"/>
      <c r="AD115" s="1" t="s">
        <v>124</v>
      </c>
      <c r="AE115" s="2" t="s">
        <v>125</v>
      </c>
      <c r="AF115" s="11">
        <v>287.5</v>
      </c>
      <c r="AG115" s="19" t="s">
        <v>472</v>
      </c>
      <c r="AH115" s="19">
        <v>699</v>
      </c>
      <c r="AI115" s="19">
        <v>698</v>
      </c>
      <c r="AJ115" s="19">
        <v>1397</v>
      </c>
    </row>
    <row r="116" spans="12:36" ht="15.75" x14ac:dyDescent="0.25">
      <c r="L116" s="1" t="s">
        <v>164</v>
      </c>
      <c r="M116" s="2" t="s">
        <v>165</v>
      </c>
      <c r="N116" s="11">
        <v>333.3</v>
      </c>
      <c r="O116" s="11">
        <v>73.8</v>
      </c>
      <c r="P116" s="3">
        <f t="shared" si="1"/>
        <v>166.65</v>
      </c>
      <c r="Q116" s="11"/>
      <c r="AD116" s="1" t="s">
        <v>54</v>
      </c>
      <c r="AE116" s="2" t="s">
        <v>55</v>
      </c>
      <c r="AF116" s="11">
        <v>276.2</v>
      </c>
      <c r="AG116" s="19" t="s">
        <v>446</v>
      </c>
      <c r="AH116" s="19">
        <v>745</v>
      </c>
      <c r="AI116" s="19">
        <v>1110</v>
      </c>
      <c r="AJ116" s="19">
        <v>1855</v>
      </c>
    </row>
    <row r="117" spans="12:36" ht="15.75" x14ac:dyDescent="0.25">
      <c r="L117" s="1" t="s">
        <v>289</v>
      </c>
      <c r="M117" s="2" t="s">
        <v>290</v>
      </c>
      <c r="N117" s="11">
        <v>256.5</v>
      </c>
      <c r="O117" s="11">
        <v>47.8</v>
      </c>
      <c r="P117" s="3">
        <f t="shared" si="1"/>
        <v>128.25</v>
      </c>
      <c r="Q117" s="11"/>
      <c r="AD117" s="1" t="s">
        <v>91</v>
      </c>
      <c r="AE117" s="2" t="s">
        <v>92</v>
      </c>
      <c r="AF117" s="11">
        <v>530.29999999999995</v>
      </c>
      <c r="AG117" s="19" t="s">
        <v>433</v>
      </c>
      <c r="AH117" s="19">
        <v>976</v>
      </c>
      <c r="AI117" s="19">
        <v>974</v>
      </c>
      <c r="AJ117" s="19">
        <v>1950</v>
      </c>
    </row>
    <row r="118" spans="12:36" ht="15.75" x14ac:dyDescent="0.25">
      <c r="L118" s="1" t="s">
        <v>132</v>
      </c>
      <c r="M118" s="2" t="s">
        <v>133</v>
      </c>
      <c r="N118" s="11">
        <v>606.1</v>
      </c>
      <c r="O118" s="11">
        <v>122.3</v>
      </c>
      <c r="P118" s="3">
        <f t="shared" si="1"/>
        <v>303.05</v>
      </c>
      <c r="Q118" s="11"/>
      <c r="AD118" s="1" t="s">
        <v>126</v>
      </c>
      <c r="AE118" s="2" t="s">
        <v>127</v>
      </c>
      <c r="AF118" s="11">
        <v>290.89999999999998</v>
      </c>
      <c r="AG118" s="19" t="s">
        <v>421</v>
      </c>
      <c r="AH118" s="19">
        <v>384</v>
      </c>
      <c r="AI118" s="19">
        <v>347</v>
      </c>
      <c r="AJ118" s="19">
        <v>731</v>
      </c>
    </row>
    <row r="119" spans="12:36" ht="18.75" x14ac:dyDescent="0.25">
      <c r="L119" s="1" t="s">
        <v>22</v>
      </c>
      <c r="M119" s="2" t="s">
        <v>23</v>
      </c>
      <c r="N119" s="4">
        <v>151</v>
      </c>
      <c r="O119" s="4">
        <v>31.3</v>
      </c>
      <c r="P119" s="3">
        <f t="shared" si="1"/>
        <v>75.5</v>
      </c>
      <c r="Q119" s="11"/>
      <c r="AD119" s="1" t="s">
        <v>128</v>
      </c>
      <c r="AE119" s="2" t="s">
        <v>129</v>
      </c>
      <c r="AF119" s="11">
        <v>203.6</v>
      </c>
      <c r="AG119" s="19" t="s">
        <v>507</v>
      </c>
      <c r="AH119" s="19">
        <v>359</v>
      </c>
      <c r="AI119" s="19">
        <v>452</v>
      </c>
      <c r="AJ119" s="19">
        <v>811</v>
      </c>
    </row>
    <row r="120" spans="12:36" ht="15.75" x14ac:dyDescent="0.25">
      <c r="L120" s="1" t="s">
        <v>166</v>
      </c>
      <c r="M120" s="2" t="s">
        <v>167</v>
      </c>
      <c r="N120" s="11">
        <v>391.4</v>
      </c>
      <c r="O120" s="11">
        <v>69.8</v>
      </c>
      <c r="P120" s="3">
        <f t="shared" si="1"/>
        <v>195.7</v>
      </c>
      <c r="Q120" s="11"/>
      <c r="AD120" s="1" t="s">
        <v>287</v>
      </c>
      <c r="AE120" s="2" t="s">
        <v>288</v>
      </c>
      <c r="AF120" s="11">
        <v>522.79999999999995</v>
      </c>
      <c r="AG120" s="19" t="s">
        <v>497</v>
      </c>
      <c r="AH120" s="19">
        <v>748</v>
      </c>
      <c r="AI120" s="19">
        <v>935</v>
      </c>
      <c r="AJ120" s="19">
        <v>1683</v>
      </c>
    </row>
    <row r="121" spans="12:36" ht="15.75" x14ac:dyDescent="0.25">
      <c r="L121" s="15" t="s">
        <v>267</v>
      </c>
      <c r="M121" s="16" t="s">
        <v>268</v>
      </c>
      <c r="N121" s="11">
        <v>231.2</v>
      </c>
      <c r="O121" s="11">
        <v>35.700000000000003</v>
      </c>
      <c r="P121" s="3">
        <f t="shared" si="1"/>
        <v>115.6</v>
      </c>
      <c r="Q121" s="11"/>
      <c r="AD121" s="1" t="s">
        <v>130</v>
      </c>
      <c r="AE121" s="2" t="s">
        <v>131</v>
      </c>
      <c r="AF121" s="11">
        <v>340.2</v>
      </c>
      <c r="AG121" s="19" t="s">
        <v>420</v>
      </c>
      <c r="AH121" s="19">
        <v>730</v>
      </c>
      <c r="AI121" s="19">
        <v>963</v>
      </c>
      <c r="AJ121" s="19">
        <v>1693</v>
      </c>
    </row>
    <row r="122" spans="12:36" ht="15.75" x14ac:dyDescent="0.25">
      <c r="L122" s="1" t="s">
        <v>224</v>
      </c>
      <c r="M122" s="2" t="s">
        <v>225</v>
      </c>
      <c r="N122" s="11">
        <v>274.39999999999998</v>
      </c>
      <c r="O122" s="11">
        <v>29.5</v>
      </c>
      <c r="P122" s="3">
        <f t="shared" si="1"/>
        <v>137.19999999999999</v>
      </c>
      <c r="Q122" s="11"/>
      <c r="AD122" s="1" t="s">
        <v>164</v>
      </c>
      <c r="AE122" s="2" t="s">
        <v>165</v>
      </c>
      <c r="AF122" s="11">
        <v>333.3</v>
      </c>
      <c r="AG122" s="19" t="s">
        <v>459</v>
      </c>
      <c r="AH122" s="19">
        <v>728</v>
      </c>
      <c r="AI122" s="19">
        <v>625</v>
      </c>
      <c r="AJ122" s="19">
        <v>1353</v>
      </c>
    </row>
    <row r="123" spans="12:36" ht="15.75" x14ac:dyDescent="0.25">
      <c r="L123" s="1" t="s">
        <v>56</v>
      </c>
      <c r="M123" s="2" t="s">
        <v>57</v>
      </c>
      <c r="N123" s="11">
        <v>280.89999999999998</v>
      </c>
      <c r="O123" s="11">
        <v>57</v>
      </c>
      <c r="P123" s="3">
        <f t="shared" si="1"/>
        <v>140.44999999999999</v>
      </c>
      <c r="Q123" s="11"/>
      <c r="AD123" s="1" t="s">
        <v>289</v>
      </c>
      <c r="AE123" s="2" t="s">
        <v>290</v>
      </c>
      <c r="AF123" s="11">
        <v>256.5</v>
      </c>
      <c r="AG123" s="19" t="s">
        <v>356</v>
      </c>
      <c r="AH123" s="19">
        <v>339</v>
      </c>
      <c r="AI123" s="19">
        <v>382</v>
      </c>
      <c r="AJ123" s="19">
        <v>721</v>
      </c>
    </row>
    <row r="124" spans="12:36" ht="15.75" x14ac:dyDescent="0.25">
      <c r="L124" s="1" t="s">
        <v>14</v>
      </c>
      <c r="M124" s="5" t="s">
        <v>15</v>
      </c>
      <c r="N124" s="3">
        <v>190.2</v>
      </c>
      <c r="O124" s="3">
        <v>33.700000000000003</v>
      </c>
      <c r="P124" s="3">
        <f t="shared" si="1"/>
        <v>95.1</v>
      </c>
      <c r="Q124" s="11"/>
      <c r="AD124" s="1" t="s">
        <v>132</v>
      </c>
      <c r="AE124" s="2" t="s">
        <v>133</v>
      </c>
      <c r="AF124" s="11">
        <v>606.1</v>
      </c>
      <c r="AG124" s="19" t="s">
        <v>476</v>
      </c>
      <c r="AH124" s="19">
        <v>726</v>
      </c>
      <c r="AI124" s="19">
        <v>687</v>
      </c>
      <c r="AJ124" s="19">
        <v>1413</v>
      </c>
    </row>
    <row r="125" spans="12:36" ht="15.75" x14ac:dyDescent="0.25">
      <c r="L125" s="1" t="s">
        <v>134</v>
      </c>
      <c r="M125" s="2" t="s">
        <v>135</v>
      </c>
      <c r="N125" s="11">
        <v>246.9</v>
      </c>
      <c r="O125" s="11">
        <v>47.3</v>
      </c>
      <c r="P125" s="3">
        <f t="shared" si="1"/>
        <v>123.45</v>
      </c>
      <c r="Q125" s="11"/>
      <c r="AD125" s="1" t="s">
        <v>22</v>
      </c>
      <c r="AE125" s="2" t="s">
        <v>23</v>
      </c>
      <c r="AF125" s="4">
        <v>151</v>
      </c>
      <c r="AG125" s="19" t="s">
        <v>407</v>
      </c>
      <c r="AH125" s="19">
        <v>481</v>
      </c>
      <c r="AI125" s="19">
        <v>456</v>
      </c>
      <c r="AJ125" s="19">
        <v>937</v>
      </c>
    </row>
    <row r="126" spans="12:36" ht="15.75" x14ac:dyDescent="0.25">
      <c r="L126" s="1" t="s">
        <v>168</v>
      </c>
      <c r="M126" s="2" t="s">
        <v>169</v>
      </c>
      <c r="N126" s="11">
        <v>592.1</v>
      </c>
      <c r="O126" s="11">
        <v>127.4</v>
      </c>
      <c r="P126" s="3">
        <f t="shared" si="1"/>
        <v>296.05</v>
      </c>
      <c r="Q126" s="11"/>
      <c r="AD126" s="1" t="s">
        <v>166</v>
      </c>
      <c r="AE126" s="2" t="s">
        <v>167</v>
      </c>
      <c r="AF126" s="11">
        <v>391.4</v>
      </c>
      <c r="AG126" s="19" t="s">
        <v>487</v>
      </c>
      <c r="AH126" s="19">
        <v>674</v>
      </c>
      <c r="AI126" s="19">
        <v>794</v>
      </c>
      <c r="AJ126" s="19">
        <v>1468</v>
      </c>
    </row>
    <row r="127" spans="12:36" ht="15.75" x14ac:dyDescent="0.25">
      <c r="L127" s="1" t="s">
        <v>24</v>
      </c>
      <c r="M127" s="2" t="s">
        <v>25</v>
      </c>
      <c r="N127" s="3">
        <v>280.3</v>
      </c>
      <c r="O127" s="3">
        <v>53.8</v>
      </c>
      <c r="P127" s="3">
        <f t="shared" si="1"/>
        <v>140.15</v>
      </c>
      <c r="Q127" s="11"/>
      <c r="AD127" s="15" t="s">
        <v>267</v>
      </c>
      <c r="AE127" s="16" t="s">
        <v>268</v>
      </c>
      <c r="AF127" s="11">
        <v>231.2</v>
      </c>
      <c r="AG127" s="19" t="s">
        <v>410</v>
      </c>
      <c r="AH127" s="19">
        <v>709</v>
      </c>
      <c r="AI127" s="19">
        <v>1383</v>
      </c>
      <c r="AJ127" s="19">
        <v>2092</v>
      </c>
    </row>
    <row r="128" spans="12:36" ht="15.75" x14ac:dyDescent="0.25">
      <c r="L128" s="1" t="s">
        <v>246</v>
      </c>
      <c r="M128" s="2" t="s">
        <v>247</v>
      </c>
      <c r="N128" s="11">
        <v>1086.2</v>
      </c>
      <c r="O128" s="11">
        <v>210.1</v>
      </c>
      <c r="P128" s="3">
        <f t="shared" si="1"/>
        <v>543.1</v>
      </c>
      <c r="Q128" s="11"/>
      <c r="AD128" s="1" t="s">
        <v>224</v>
      </c>
      <c r="AE128" s="2" t="s">
        <v>225</v>
      </c>
      <c r="AF128" s="11">
        <v>274.39999999999998</v>
      </c>
      <c r="AG128" s="19" t="s">
        <v>415</v>
      </c>
      <c r="AH128" s="19">
        <v>419</v>
      </c>
      <c r="AI128" s="19">
        <v>563</v>
      </c>
      <c r="AJ128" s="19">
        <v>982</v>
      </c>
    </row>
    <row r="129" spans="12:36" ht="15.75" x14ac:dyDescent="0.25">
      <c r="L129" s="1" t="s">
        <v>226</v>
      </c>
      <c r="M129" s="2" t="s">
        <v>227</v>
      </c>
      <c r="N129" s="11">
        <v>385.2</v>
      </c>
      <c r="O129" s="11">
        <v>58.1</v>
      </c>
      <c r="P129" s="3">
        <f t="shared" ref="P129:P151" si="2">N129/2</f>
        <v>192.6</v>
      </c>
      <c r="Q129" s="11"/>
      <c r="AD129" s="1" t="s">
        <v>56</v>
      </c>
      <c r="AE129" s="2" t="s">
        <v>57</v>
      </c>
      <c r="AF129" s="11">
        <v>280.89999999999998</v>
      </c>
      <c r="AG129" s="19" t="s">
        <v>382</v>
      </c>
      <c r="AH129" s="19">
        <v>509</v>
      </c>
      <c r="AI129" s="19">
        <v>301</v>
      </c>
      <c r="AJ129" s="19">
        <v>810</v>
      </c>
    </row>
    <row r="130" spans="12:36" ht="15.75" x14ac:dyDescent="0.25">
      <c r="L130" s="15" t="s">
        <v>309</v>
      </c>
      <c r="M130" s="2" t="s">
        <v>291</v>
      </c>
      <c r="N130" s="11">
        <v>194.2</v>
      </c>
      <c r="O130" s="11">
        <v>32.200000000000003</v>
      </c>
      <c r="P130" s="3">
        <f t="shared" si="2"/>
        <v>97.1</v>
      </c>
      <c r="Q130" s="11"/>
      <c r="AD130" s="1" t="s">
        <v>14</v>
      </c>
      <c r="AE130" s="5" t="s">
        <v>15</v>
      </c>
      <c r="AF130" s="3">
        <v>190.2</v>
      </c>
      <c r="AG130" s="19" t="s">
        <v>376</v>
      </c>
      <c r="AH130" s="19">
        <v>424</v>
      </c>
      <c r="AI130" s="19">
        <v>577</v>
      </c>
      <c r="AJ130" s="19">
        <v>1001</v>
      </c>
    </row>
    <row r="131" spans="12:36" ht="15.75" x14ac:dyDescent="0.25">
      <c r="L131" s="8" t="s">
        <v>310</v>
      </c>
      <c r="M131" s="12" t="s">
        <v>58</v>
      </c>
      <c r="N131" s="4">
        <v>248.4</v>
      </c>
      <c r="O131" s="4">
        <v>44.4</v>
      </c>
      <c r="P131" s="3">
        <f t="shared" si="2"/>
        <v>124.2</v>
      </c>
      <c r="Q131" s="11"/>
      <c r="AD131" s="1" t="s">
        <v>134</v>
      </c>
      <c r="AE131" s="2" t="s">
        <v>135</v>
      </c>
      <c r="AF131" s="11">
        <v>246.9</v>
      </c>
      <c r="AG131" s="19" t="s">
        <v>475</v>
      </c>
      <c r="AH131" s="19">
        <v>688</v>
      </c>
      <c r="AI131" s="19">
        <v>905</v>
      </c>
      <c r="AJ131" s="19">
        <v>1593</v>
      </c>
    </row>
    <row r="132" spans="12:36" ht="15.75" x14ac:dyDescent="0.25">
      <c r="L132" s="1" t="s">
        <v>136</v>
      </c>
      <c r="M132" s="2" t="s">
        <v>137</v>
      </c>
      <c r="N132" s="11">
        <v>161.69999999999999</v>
      </c>
      <c r="O132" s="11">
        <v>27.1</v>
      </c>
      <c r="P132" s="3">
        <f t="shared" si="2"/>
        <v>80.849999999999994</v>
      </c>
      <c r="Q132" s="11"/>
      <c r="AD132" s="1" t="s">
        <v>168</v>
      </c>
      <c r="AE132" s="2" t="s">
        <v>169</v>
      </c>
      <c r="AF132" s="11">
        <v>592.1</v>
      </c>
      <c r="AG132" s="19" t="s">
        <v>483</v>
      </c>
      <c r="AH132" s="19">
        <v>838</v>
      </c>
      <c r="AI132" s="19">
        <v>906</v>
      </c>
      <c r="AJ132" s="19">
        <v>1744</v>
      </c>
    </row>
    <row r="133" spans="12:36" ht="15.75" x14ac:dyDescent="0.25">
      <c r="L133" s="1" t="s">
        <v>292</v>
      </c>
      <c r="M133" s="2" t="s">
        <v>293</v>
      </c>
      <c r="N133" s="11">
        <v>134.19999999999999</v>
      </c>
      <c r="O133" s="11">
        <v>35.5</v>
      </c>
      <c r="P133" s="3">
        <f t="shared" si="2"/>
        <v>67.099999999999994</v>
      </c>
      <c r="Q133" s="11"/>
      <c r="AD133" s="1" t="s">
        <v>24</v>
      </c>
      <c r="AE133" s="2" t="s">
        <v>25</v>
      </c>
      <c r="AF133" s="3">
        <v>280.3</v>
      </c>
      <c r="AG133" s="19" t="s">
        <v>408</v>
      </c>
      <c r="AH133" s="19">
        <v>789</v>
      </c>
      <c r="AI133" s="19">
        <v>644</v>
      </c>
      <c r="AJ133" s="19">
        <v>1433</v>
      </c>
    </row>
    <row r="134" spans="12:36" ht="15.75" x14ac:dyDescent="0.25">
      <c r="L134" s="1" t="s">
        <v>228</v>
      </c>
      <c r="M134" s="2" t="s">
        <v>229</v>
      </c>
      <c r="N134" s="11">
        <v>215.3</v>
      </c>
      <c r="O134" s="11">
        <v>19.5</v>
      </c>
      <c r="P134" s="3">
        <f t="shared" si="2"/>
        <v>107.65</v>
      </c>
      <c r="Q134" s="11"/>
      <c r="AD134" s="1" t="s">
        <v>246</v>
      </c>
      <c r="AE134" s="2" t="s">
        <v>247</v>
      </c>
      <c r="AF134" s="11">
        <v>1086.2</v>
      </c>
      <c r="AG134" s="19" t="s">
        <v>463</v>
      </c>
      <c r="AH134" s="19">
        <v>1303</v>
      </c>
      <c r="AI134" s="19">
        <v>947</v>
      </c>
      <c r="AJ134" s="19">
        <v>2250</v>
      </c>
    </row>
    <row r="135" spans="12:36" ht="15.75" x14ac:dyDescent="0.25">
      <c r="L135" s="1" t="s">
        <v>59</v>
      </c>
      <c r="M135" s="2" t="s">
        <v>60</v>
      </c>
      <c r="N135" s="11">
        <v>212.8</v>
      </c>
      <c r="O135" s="11">
        <v>39.9</v>
      </c>
      <c r="P135" s="3">
        <f t="shared" si="2"/>
        <v>106.4</v>
      </c>
      <c r="Q135" s="11"/>
      <c r="AD135" s="1" t="s">
        <v>226</v>
      </c>
      <c r="AE135" s="2" t="s">
        <v>227</v>
      </c>
      <c r="AF135" s="11">
        <v>385.2</v>
      </c>
      <c r="AG135" s="19" t="s">
        <v>424</v>
      </c>
      <c r="AH135" s="19">
        <v>471</v>
      </c>
      <c r="AI135" s="19">
        <v>454</v>
      </c>
      <c r="AJ135" s="19">
        <v>925</v>
      </c>
    </row>
    <row r="136" spans="12:36" ht="15.75" x14ac:dyDescent="0.25">
      <c r="L136" s="1" t="s">
        <v>93</v>
      </c>
      <c r="M136" s="2" t="s">
        <v>94</v>
      </c>
      <c r="N136" s="11">
        <v>321.60000000000002</v>
      </c>
      <c r="O136" s="11">
        <v>61</v>
      </c>
      <c r="P136" s="3">
        <f t="shared" si="2"/>
        <v>160.80000000000001</v>
      </c>
      <c r="Q136" s="11"/>
      <c r="AD136" s="15" t="s">
        <v>309</v>
      </c>
      <c r="AE136" s="2" t="s">
        <v>291</v>
      </c>
      <c r="AF136" s="11">
        <v>194.2</v>
      </c>
      <c r="AG136" s="19" t="s">
        <v>400</v>
      </c>
      <c r="AH136" s="19">
        <v>279</v>
      </c>
      <c r="AI136" s="19">
        <v>266</v>
      </c>
      <c r="AJ136" s="19">
        <v>545</v>
      </c>
    </row>
    <row r="137" spans="12:36" ht="15.75" x14ac:dyDescent="0.25">
      <c r="L137" s="1" t="s">
        <v>138</v>
      </c>
      <c r="M137" s="2" t="s">
        <v>139</v>
      </c>
      <c r="N137" s="11">
        <v>254.5</v>
      </c>
      <c r="O137" s="11">
        <v>50.9</v>
      </c>
      <c r="P137" s="3">
        <f t="shared" si="2"/>
        <v>127.25</v>
      </c>
      <c r="Q137" s="11"/>
      <c r="AD137" s="8" t="s">
        <v>310</v>
      </c>
      <c r="AE137" s="12" t="s">
        <v>58</v>
      </c>
      <c r="AF137" s="4">
        <v>248.4</v>
      </c>
      <c r="AG137" s="19" t="s">
        <v>418</v>
      </c>
      <c r="AH137" s="19">
        <v>526</v>
      </c>
      <c r="AI137" s="19">
        <v>673</v>
      </c>
      <c r="AJ137" s="19">
        <v>1199</v>
      </c>
    </row>
    <row r="138" spans="12:36" ht="15.75" x14ac:dyDescent="0.25">
      <c r="L138" s="1" t="s">
        <v>230</v>
      </c>
      <c r="M138" s="2" t="s">
        <v>231</v>
      </c>
      <c r="N138" s="11">
        <v>222.3</v>
      </c>
      <c r="O138" s="11">
        <v>28.5</v>
      </c>
      <c r="P138" s="3">
        <f t="shared" si="2"/>
        <v>111.15</v>
      </c>
      <c r="Q138" s="11"/>
      <c r="AD138" s="1" t="s">
        <v>136</v>
      </c>
      <c r="AE138" s="2" t="s">
        <v>137</v>
      </c>
      <c r="AF138" s="11">
        <v>161.69999999999999</v>
      </c>
      <c r="AG138" s="19" t="s">
        <v>427</v>
      </c>
      <c r="AH138" s="19">
        <v>267</v>
      </c>
      <c r="AI138" s="19">
        <v>333</v>
      </c>
      <c r="AJ138" s="19">
        <v>600</v>
      </c>
    </row>
    <row r="139" spans="12:36" ht="15.75" x14ac:dyDescent="0.25">
      <c r="L139" s="1" t="s">
        <v>232</v>
      </c>
      <c r="M139" s="2" t="s">
        <v>233</v>
      </c>
      <c r="N139" s="11">
        <v>281.8</v>
      </c>
      <c r="O139" s="11">
        <v>31.4</v>
      </c>
      <c r="P139" s="3">
        <f t="shared" si="2"/>
        <v>140.9</v>
      </c>
      <c r="Q139" s="11"/>
      <c r="AD139" s="1" t="s">
        <v>292</v>
      </c>
      <c r="AE139" s="2" t="s">
        <v>293</v>
      </c>
      <c r="AF139" s="11">
        <v>134.19999999999999</v>
      </c>
      <c r="AG139" s="19" t="s">
        <v>506</v>
      </c>
      <c r="AH139" s="19">
        <v>259</v>
      </c>
      <c r="AI139" s="19">
        <v>361</v>
      </c>
      <c r="AJ139" s="19">
        <v>620</v>
      </c>
    </row>
    <row r="140" spans="12:36" ht="15.75" x14ac:dyDescent="0.25">
      <c r="L140" s="1" t="s">
        <v>61</v>
      </c>
      <c r="M140" s="2" t="s">
        <v>62</v>
      </c>
      <c r="N140" s="11">
        <v>195.2</v>
      </c>
      <c r="O140" s="11">
        <v>35.6</v>
      </c>
      <c r="P140" s="3">
        <f t="shared" si="2"/>
        <v>97.6</v>
      </c>
      <c r="Q140" s="11"/>
      <c r="AD140" s="1" t="s">
        <v>228</v>
      </c>
      <c r="AE140" s="2" t="s">
        <v>229</v>
      </c>
      <c r="AF140" s="11">
        <v>215.3</v>
      </c>
      <c r="AG140" s="19" t="s">
        <v>367</v>
      </c>
      <c r="AH140" s="19">
        <v>423</v>
      </c>
      <c r="AI140" s="19">
        <v>654</v>
      </c>
      <c r="AJ140" s="19">
        <v>1077</v>
      </c>
    </row>
    <row r="141" spans="12:36" ht="15.75" x14ac:dyDescent="0.25">
      <c r="L141" s="1" t="s">
        <v>140</v>
      </c>
      <c r="M141" s="2" t="s">
        <v>141</v>
      </c>
      <c r="N141" s="11">
        <v>526.70000000000005</v>
      </c>
      <c r="O141" s="11">
        <v>107.1</v>
      </c>
      <c r="P141" s="3">
        <f t="shared" si="2"/>
        <v>263.35000000000002</v>
      </c>
      <c r="Q141" s="11"/>
      <c r="AD141" s="1" t="s">
        <v>59</v>
      </c>
      <c r="AE141" s="2" t="s">
        <v>60</v>
      </c>
      <c r="AF141" s="11">
        <v>212.8</v>
      </c>
      <c r="AG141" s="19" t="s">
        <v>453</v>
      </c>
      <c r="AH141" s="19">
        <v>350</v>
      </c>
      <c r="AI141" s="19">
        <v>399</v>
      </c>
      <c r="AJ141" s="19">
        <v>749</v>
      </c>
    </row>
    <row r="142" spans="12:36" ht="15.75" x14ac:dyDescent="0.25">
      <c r="L142" s="1" t="s">
        <v>170</v>
      </c>
      <c r="M142" s="2" t="s">
        <v>171</v>
      </c>
      <c r="N142" s="11">
        <v>276.8</v>
      </c>
      <c r="O142" s="11">
        <v>53.1</v>
      </c>
      <c r="P142" s="3">
        <f t="shared" si="2"/>
        <v>138.4</v>
      </c>
      <c r="Q142" s="11"/>
      <c r="AD142" s="1" t="s">
        <v>93</v>
      </c>
      <c r="AE142" s="2" t="s">
        <v>94</v>
      </c>
      <c r="AF142" s="11">
        <v>321.60000000000002</v>
      </c>
      <c r="AG142" s="19" t="s">
        <v>432</v>
      </c>
      <c r="AH142" s="19">
        <v>811</v>
      </c>
      <c r="AI142" s="19">
        <v>1225</v>
      </c>
      <c r="AJ142" s="19">
        <v>2036</v>
      </c>
    </row>
    <row r="143" spans="12:36" ht="15.75" x14ac:dyDescent="0.25">
      <c r="L143" s="1" t="s">
        <v>172</v>
      </c>
      <c r="M143" s="2" t="s">
        <v>173</v>
      </c>
      <c r="N143" s="11">
        <v>534</v>
      </c>
      <c r="O143" s="11">
        <v>95.5</v>
      </c>
      <c r="P143" s="3">
        <f t="shared" si="2"/>
        <v>267</v>
      </c>
      <c r="Q143" s="11"/>
      <c r="AD143" s="1" t="s">
        <v>138</v>
      </c>
      <c r="AE143" s="2" t="s">
        <v>139</v>
      </c>
      <c r="AF143" s="11">
        <v>254.5</v>
      </c>
      <c r="AG143" s="19" t="s">
        <v>422</v>
      </c>
      <c r="AH143" s="19">
        <v>622</v>
      </c>
      <c r="AI143" s="19">
        <v>719</v>
      </c>
      <c r="AJ143" s="19">
        <v>1341</v>
      </c>
    </row>
    <row r="144" spans="12:36" ht="15.75" x14ac:dyDescent="0.25">
      <c r="L144" s="1" t="s">
        <v>248</v>
      </c>
      <c r="M144" s="2" t="s">
        <v>249</v>
      </c>
      <c r="N144" s="11">
        <v>668.1</v>
      </c>
      <c r="O144" s="11">
        <v>129.1</v>
      </c>
      <c r="P144" s="3">
        <f t="shared" si="2"/>
        <v>334.05</v>
      </c>
      <c r="Q144" s="11"/>
      <c r="AD144" s="1" t="s">
        <v>230</v>
      </c>
      <c r="AE144" s="2" t="s">
        <v>231</v>
      </c>
      <c r="AF144" s="11">
        <v>222.3</v>
      </c>
      <c r="AG144" s="19" t="s">
        <v>440</v>
      </c>
      <c r="AH144" s="19">
        <v>332</v>
      </c>
      <c r="AI144" s="19">
        <v>641</v>
      </c>
      <c r="AJ144" s="19">
        <v>973</v>
      </c>
    </row>
    <row r="145" spans="12:36" ht="15.75" x14ac:dyDescent="0.25">
      <c r="L145" s="1" t="s">
        <v>250</v>
      </c>
      <c r="M145" s="2" t="s">
        <v>251</v>
      </c>
      <c r="N145" s="11">
        <v>776.3</v>
      </c>
      <c r="O145" s="11">
        <v>183.5</v>
      </c>
      <c r="P145" s="3">
        <f t="shared" si="2"/>
        <v>388.15</v>
      </c>
      <c r="Q145" s="3"/>
      <c r="AD145" s="1" t="s">
        <v>232</v>
      </c>
      <c r="AE145" s="2" t="s">
        <v>233</v>
      </c>
      <c r="AF145" s="11">
        <v>281.8</v>
      </c>
      <c r="AG145" s="19" t="s">
        <v>417</v>
      </c>
      <c r="AH145" s="19">
        <v>324</v>
      </c>
      <c r="AI145" s="19">
        <v>355</v>
      </c>
      <c r="AJ145" s="19">
        <v>679</v>
      </c>
    </row>
    <row r="146" spans="12:36" ht="15.75" x14ac:dyDescent="0.25">
      <c r="L146" s="1" t="s">
        <v>63</v>
      </c>
      <c r="M146" s="2" t="s">
        <v>64</v>
      </c>
      <c r="N146" s="11">
        <v>235.8</v>
      </c>
      <c r="O146" s="11">
        <v>50.7</v>
      </c>
      <c r="P146" s="3">
        <f t="shared" si="2"/>
        <v>117.9</v>
      </c>
      <c r="Q146" s="11"/>
      <c r="AD146" s="1" t="s">
        <v>61</v>
      </c>
      <c r="AE146" s="2" t="s">
        <v>62</v>
      </c>
      <c r="AF146" s="11">
        <v>195.2</v>
      </c>
      <c r="AG146" s="19" t="s">
        <v>393</v>
      </c>
      <c r="AH146" s="19">
        <v>321</v>
      </c>
      <c r="AI146" s="19">
        <v>553</v>
      </c>
      <c r="AJ146" s="19">
        <v>874</v>
      </c>
    </row>
    <row r="147" spans="12:36" ht="15.75" x14ac:dyDescent="0.25">
      <c r="L147" s="1" t="s">
        <v>234</v>
      </c>
      <c r="M147" s="2" t="s">
        <v>235</v>
      </c>
      <c r="N147" s="11">
        <v>234.1</v>
      </c>
      <c r="O147" s="11">
        <v>30.6</v>
      </c>
      <c r="P147" s="3">
        <f t="shared" si="2"/>
        <v>117.05</v>
      </c>
      <c r="Q147" s="3"/>
      <c r="AD147" s="1" t="s">
        <v>140</v>
      </c>
      <c r="AE147" s="2" t="s">
        <v>141</v>
      </c>
      <c r="AF147" s="11">
        <v>526.70000000000005</v>
      </c>
      <c r="AG147" s="19" t="s">
        <v>478</v>
      </c>
      <c r="AH147" s="19">
        <v>664</v>
      </c>
      <c r="AI147" s="19">
        <v>651</v>
      </c>
      <c r="AJ147" s="19">
        <v>1315</v>
      </c>
    </row>
    <row r="148" spans="12:36" ht="15.75" x14ac:dyDescent="0.25">
      <c r="L148" s="1" t="s">
        <v>294</v>
      </c>
      <c r="M148" s="2" t="s">
        <v>295</v>
      </c>
      <c r="N148" s="11">
        <v>452.6</v>
      </c>
      <c r="O148" s="11">
        <v>93.1</v>
      </c>
      <c r="P148" s="3">
        <f t="shared" si="2"/>
        <v>226.3</v>
      </c>
      <c r="Q148" s="11"/>
      <c r="AD148" s="1" t="s">
        <v>170</v>
      </c>
      <c r="AE148" s="2" t="s">
        <v>171</v>
      </c>
      <c r="AF148" s="11">
        <v>276.8</v>
      </c>
      <c r="AG148" s="19" t="s">
        <v>484</v>
      </c>
      <c r="AH148" s="19">
        <v>448</v>
      </c>
      <c r="AI148" s="19">
        <v>332</v>
      </c>
      <c r="AJ148" s="19">
        <v>780</v>
      </c>
    </row>
    <row r="149" spans="12:36" ht="15.75" x14ac:dyDescent="0.25">
      <c r="L149" s="1" t="s">
        <v>65</v>
      </c>
      <c r="M149" s="2" t="s">
        <v>66</v>
      </c>
      <c r="N149" s="11">
        <v>310.2</v>
      </c>
      <c r="O149" s="11">
        <v>67.400000000000006</v>
      </c>
      <c r="P149" s="3">
        <f t="shared" si="2"/>
        <v>155.1</v>
      </c>
      <c r="Q149" s="11"/>
      <c r="AD149" s="1" t="s">
        <v>172</v>
      </c>
      <c r="AE149" s="2" t="s">
        <v>173</v>
      </c>
      <c r="AF149" s="11">
        <v>534</v>
      </c>
      <c r="AG149" s="19" t="s">
        <v>462</v>
      </c>
      <c r="AH149" s="19">
        <v>666</v>
      </c>
      <c r="AI149" s="19">
        <v>606</v>
      </c>
      <c r="AJ149" s="19">
        <v>1272</v>
      </c>
    </row>
    <row r="150" spans="12:36" ht="15.75" x14ac:dyDescent="0.25">
      <c r="L150" s="1" t="s">
        <v>142</v>
      </c>
      <c r="M150" s="2" t="s">
        <v>143</v>
      </c>
      <c r="N150" s="11">
        <v>236</v>
      </c>
      <c r="O150" s="11">
        <v>46.1</v>
      </c>
      <c r="P150" s="3">
        <f t="shared" si="2"/>
        <v>118</v>
      </c>
      <c r="Q150" s="11"/>
      <c r="AD150" s="1" t="s">
        <v>248</v>
      </c>
      <c r="AE150" s="2" t="s">
        <v>249</v>
      </c>
      <c r="AF150" s="11">
        <v>668.1</v>
      </c>
      <c r="AG150" s="19" t="s">
        <v>467</v>
      </c>
      <c r="AH150" s="19">
        <v>832</v>
      </c>
      <c r="AI150" s="19">
        <v>738</v>
      </c>
      <c r="AJ150" s="19">
        <v>1570</v>
      </c>
    </row>
    <row r="151" spans="12:36" ht="15.75" x14ac:dyDescent="0.25">
      <c r="L151" s="1" t="s">
        <v>144</v>
      </c>
      <c r="M151" s="2" t="s">
        <v>145</v>
      </c>
      <c r="N151" s="11">
        <v>555.4</v>
      </c>
      <c r="O151" s="11">
        <v>117.5</v>
      </c>
      <c r="P151" s="3">
        <f t="shared" si="2"/>
        <v>277.7</v>
      </c>
      <c r="Q151" s="11"/>
      <c r="AD151" s="1" t="s">
        <v>250</v>
      </c>
      <c r="AE151" s="2" t="s">
        <v>251</v>
      </c>
      <c r="AF151" s="11">
        <v>776.3</v>
      </c>
      <c r="AG151" s="19" t="s">
        <v>464</v>
      </c>
      <c r="AH151" s="19">
        <v>991</v>
      </c>
      <c r="AI151" s="19">
        <v>886</v>
      </c>
      <c r="AJ151" s="19">
        <v>1877</v>
      </c>
    </row>
    <row r="152" spans="12:36" ht="15.75" x14ac:dyDescent="0.25">
      <c r="L152" s="1"/>
      <c r="M152" s="2"/>
      <c r="N152" s="3"/>
      <c r="O152" s="3"/>
      <c r="P152" s="3"/>
      <c r="Q152" s="3"/>
      <c r="AD152" s="1" t="s">
        <v>63</v>
      </c>
      <c r="AE152" s="2" t="s">
        <v>64</v>
      </c>
      <c r="AF152" s="11">
        <v>235.8</v>
      </c>
      <c r="AG152" s="19" t="s">
        <v>450</v>
      </c>
      <c r="AH152" s="19">
        <v>423</v>
      </c>
      <c r="AI152" s="19">
        <v>619</v>
      </c>
      <c r="AJ152" s="19">
        <v>1042</v>
      </c>
    </row>
    <row r="153" spans="12:36" ht="15.75" x14ac:dyDescent="0.25">
      <c r="L153" s="6"/>
      <c r="M153" s="2"/>
      <c r="N153" s="7"/>
      <c r="O153" s="7"/>
      <c r="P153" s="7"/>
      <c r="Q153" s="7"/>
      <c r="AD153" s="1" t="s">
        <v>234</v>
      </c>
      <c r="AE153" s="2" t="s">
        <v>235</v>
      </c>
      <c r="AF153" s="11">
        <v>234.1</v>
      </c>
      <c r="AG153" s="19" t="s">
        <v>413</v>
      </c>
      <c r="AH153" s="19">
        <v>286</v>
      </c>
      <c r="AI153" s="19">
        <v>317</v>
      </c>
      <c r="AJ153" s="19">
        <v>603</v>
      </c>
    </row>
    <row r="154" spans="12:36" ht="15.75" x14ac:dyDescent="0.25">
      <c r="L154" s="1"/>
      <c r="M154" s="2"/>
      <c r="N154" s="11"/>
      <c r="O154" s="11"/>
      <c r="P154" s="11"/>
      <c r="Q154" s="11"/>
      <c r="AD154" s="1" t="s">
        <v>294</v>
      </c>
      <c r="AE154" s="2" t="s">
        <v>295</v>
      </c>
      <c r="AF154" s="11">
        <v>452.6</v>
      </c>
      <c r="AG154" s="19" t="s">
        <v>496</v>
      </c>
      <c r="AH154" s="19">
        <v>524</v>
      </c>
      <c r="AI154" s="19">
        <v>526</v>
      </c>
      <c r="AJ154" s="19">
        <v>1050</v>
      </c>
    </row>
    <row r="155" spans="12:36" ht="15.75" x14ac:dyDescent="0.25">
      <c r="L155" s="13"/>
      <c r="M155" s="2"/>
      <c r="N155" s="14"/>
      <c r="O155" s="14"/>
      <c r="P155" s="14"/>
      <c r="Q155" s="14"/>
      <c r="AD155" s="1" t="s">
        <v>65</v>
      </c>
      <c r="AE155" s="2" t="s">
        <v>66</v>
      </c>
      <c r="AF155" s="11">
        <v>310.2</v>
      </c>
      <c r="AG155" s="19" t="s">
        <v>447</v>
      </c>
      <c r="AH155" s="19">
        <v>791</v>
      </c>
      <c r="AI155" s="19">
        <v>1226</v>
      </c>
      <c r="AJ155" s="19">
        <v>2017</v>
      </c>
    </row>
    <row r="156" spans="12:36" ht="15.75" x14ac:dyDescent="0.25">
      <c r="L156" s="1"/>
      <c r="M156" s="2"/>
      <c r="N156" s="11"/>
      <c r="O156" s="11"/>
      <c r="P156" s="11"/>
      <c r="Q156" s="11"/>
      <c r="AD156" s="1" t="s">
        <v>142</v>
      </c>
      <c r="AE156" s="2" t="s">
        <v>143</v>
      </c>
      <c r="AF156" s="11">
        <v>236</v>
      </c>
      <c r="AG156" s="19" t="s">
        <v>428</v>
      </c>
      <c r="AH156" s="19">
        <v>416</v>
      </c>
      <c r="AI156" s="19">
        <v>472</v>
      </c>
      <c r="AJ156" s="19">
        <v>888</v>
      </c>
    </row>
    <row r="157" spans="12:36" ht="15.75" x14ac:dyDescent="0.25">
      <c r="L157" s="13"/>
      <c r="M157" s="2"/>
      <c r="N157" s="14"/>
      <c r="O157" s="14"/>
      <c r="P157" s="14"/>
      <c r="Q157" s="14"/>
      <c r="AD157" s="1" t="s">
        <v>144</v>
      </c>
      <c r="AE157" s="2" t="s">
        <v>145</v>
      </c>
      <c r="AF157" s="11">
        <v>555.4</v>
      </c>
      <c r="AG157" s="19" t="s">
        <v>477</v>
      </c>
      <c r="AH157" s="19">
        <v>766</v>
      </c>
      <c r="AI157" s="19">
        <v>751</v>
      </c>
      <c r="AJ157" s="19">
        <v>1517</v>
      </c>
    </row>
    <row r="158" spans="12:36" ht="15.75" x14ac:dyDescent="0.25">
      <c r="L158" s="1"/>
      <c r="M158" s="2"/>
      <c r="N158" s="11"/>
      <c r="O158" s="11"/>
      <c r="P158" s="11"/>
      <c r="Q158" s="11"/>
    </row>
    <row r="159" spans="12:36" ht="15.75" x14ac:dyDescent="0.25">
      <c r="L159" s="6"/>
      <c r="M159" s="2"/>
      <c r="N159" s="14"/>
      <c r="O159" s="14"/>
      <c r="P159" s="14"/>
      <c r="Q159" s="14"/>
    </row>
    <row r="160" spans="12:36" ht="15.75" x14ac:dyDescent="0.25">
      <c r="L160" s="1"/>
      <c r="M160" s="2"/>
      <c r="N160" s="11"/>
      <c r="O160" s="11"/>
      <c r="P160" s="11"/>
      <c r="Q160" s="11"/>
    </row>
    <row r="161" spans="12:17" ht="15.75" x14ac:dyDescent="0.25">
      <c r="L161" s="6"/>
      <c r="M161" s="2"/>
      <c r="N161" s="14"/>
      <c r="O161" s="14"/>
      <c r="P161" s="14"/>
      <c r="Q161" s="14"/>
    </row>
    <row r="162" spans="12:17" ht="15.75" x14ac:dyDescent="0.25">
      <c r="L162" s="1"/>
      <c r="M162" s="2"/>
      <c r="N162" s="11"/>
      <c r="O162" s="11"/>
      <c r="P162" s="11"/>
      <c r="Q162" s="11"/>
    </row>
    <row r="163" spans="12:17" ht="15.75" x14ac:dyDescent="0.25">
      <c r="L163" s="6"/>
      <c r="M163" s="2"/>
      <c r="N163" s="14"/>
      <c r="O163" s="14"/>
      <c r="P163" s="14"/>
      <c r="Q163" s="14"/>
    </row>
    <row r="164" spans="12:17" ht="15.75" x14ac:dyDescent="0.25">
      <c r="L164" s="1"/>
      <c r="M164" s="2"/>
      <c r="N164" s="11"/>
      <c r="O164" s="11"/>
      <c r="P164" s="11"/>
      <c r="Q164" s="11"/>
    </row>
    <row r="165" spans="12:17" ht="15.75" x14ac:dyDescent="0.25">
      <c r="L165" s="13"/>
      <c r="M165" s="2"/>
      <c r="N165" s="11"/>
      <c r="O165" s="11"/>
      <c r="P165" s="11"/>
      <c r="Q165" s="11"/>
    </row>
    <row r="166" spans="12:17" ht="15.75" x14ac:dyDescent="0.25">
      <c r="L166" s="10"/>
      <c r="M166" s="2"/>
      <c r="N166" s="11"/>
      <c r="O166" s="11"/>
      <c r="P166" s="11"/>
      <c r="Q166" s="11"/>
    </row>
    <row r="167" spans="12:17" ht="15.75" x14ac:dyDescent="0.25">
      <c r="L167" s="13"/>
      <c r="M167" s="2"/>
      <c r="N167" s="11"/>
      <c r="O167" s="11"/>
      <c r="P167" s="11"/>
      <c r="Q167" s="11"/>
    </row>
    <row r="168" spans="12:17" ht="15.75" x14ac:dyDescent="0.25">
      <c r="L168" s="1"/>
      <c r="M168" s="2"/>
      <c r="N168" s="11"/>
      <c r="O168" s="11"/>
      <c r="P168" s="11"/>
      <c r="Q168" s="11"/>
    </row>
    <row r="169" spans="12:17" ht="15.75" x14ac:dyDescent="0.25">
      <c r="L169" s="6"/>
      <c r="M169" s="2"/>
      <c r="N169" s="11"/>
      <c r="O169" s="11"/>
      <c r="P169" s="11"/>
      <c r="Q169" s="11"/>
    </row>
  </sheetData>
  <sheetProtection selectLockedCells="1"/>
  <mergeCells count="10">
    <mergeCell ref="C22:F22"/>
    <mergeCell ref="C10:F10"/>
    <mergeCell ref="C2:F2"/>
    <mergeCell ref="C8:F8"/>
    <mergeCell ref="C4:F4"/>
    <mergeCell ref="C6:F6"/>
    <mergeCell ref="C16:F16"/>
    <mergeCell ref="C20:F20"/>
    <mergeCell ref="C12:F12"/>
    <mergeCell ref="C18:F18"/>
  </mergeCells>
  <dataValidations count="6">
    <dataValidation type="list" allowBlank="1" showInputMessage="1" showErrorMessage="1" sqref="C20:F20">
      <formula1>$AA$19:$AA$20</formula1>
    </dataValidation>
    <dataValidation type="list" allowBlank="1" showInputMessage="1" showErrorMessage="1" sqref="C18:F18 C22:F22 C12:F12">
      <formula1>$I$5:$I$7</formula1>
    </dataValidation>
    <dataValidation type="list" allowBlank="1" showInputMessage="1" showErrorMessage="1" sqref="C16:F16">
      <formula1>$AA$16:$AA$17</formula1>
    </dataValidation>
    <dataValidation type="list" allowBlank="1" showInputMessage="1" showErrorMessage="1" sqref="C10:F10">
      <formula1>$Z$7:$Z$9</formula1>
    </dataValidation>
    <dataValidation type="list" allowBlank="1" showInputMessage="1" showErrorMessage="1" sqref="C8">
      <formula1>$S$2:$S$5</formula1>
    </dataValidation>
    <dataValidation type="list" allowBlank="1" showInputMessage="1" showErrorMessage="1" sqref="C2:F2">
      <formula1>$AD$6:$AD$157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88"/>
  <sheetViews>
    <sheetView showGridLines="0" showRowColHeaders="0" topLeftCell="A55" workbookViewId="0">
      <selection activeCell="F78" sqref="F78"/>
    </sheetView>
  </sheetViews>
  <sheetFormatPr defaultRowHeight="15" x14ac:dyDescent="0.25"/>
  <cols>
    <col min="2" max="2" width="32.5703125" bestFit="1" customWidth="1"/>
    <col min="3" max="3" width="35" bestFit="1" customWidth="1"/>
    <col min="4" max="4" width="45.140625" bestFit="1" customWidth="1"/>
    <col min="5" max="5" width="40.28515625" bestFit="1" customWidth="1"/>
    <col min="6" max="6" width="12.7109375" bestFit="1" customWidth="1"/>
  </cols>
  <sheetData>
    <row r="2" spans="2:6" x14ac:dyDescent="0.25">
      <c r="B2" s="69" t="s">
        <v>353</v>
      </c>
      <c r="C2" s="69"/>
      <c r="D2" s="69"/>
    </row>
    <row r="3" spans="2:6" x14ac:dyDescent="0.25">
      <c r="B3" s="21"/>
      <c r="C3" s="21"/>
    </row>
    <row r="4" spans="2:6" x14ac:dyDescent="0.25">
      <c r="C4" s="20" t="s">
        <v>319</v>
      </c>
      <c r="D4" s="20" t="s">
        <v>320</v>
      </c>
      <c r="E4" s="20" t="s">
        <v>321</v>
      </c>
      <c r="F4" s="20" t="s">
        <v>1</v>
      </c>
    </row>
    <row r="5" spans="2:6" x14ac:dyDescent="0.25">
      <c r="B5" s="32" t="s">
        <v>341</v>
      </c>
      <c r="C5" s="52">
        <v>8</v>
      </c>
      <c r="D5" s="60">
        <v>6</v>
      </c>
      <c r="E5" s="60">
        <v>10</v>
      </c>
      <c r="F5" s="52"/>
    </row>
    <row r="6" spans="2:6" x14ac:dyDescent="0.25">
      <c r="B6" s="32" t="s">
        <v>322</v>
      </c>
      <c r="C6" s="52">
        <v>8</v>
      </c>
      <c r="D6" s="60">
        <v>6</v>
      </c>
      <c r="E6" s="60">
        <v>10</v>
      </c>
      <c r="F6" s="52"/>
    </row>
    <row r="7" spans="2:6" x14ac:dyDescent="0.25">
      <c r="B7" s="49"/>
      <c r="C7" s="50"/>
      <c r="D7" s="51"/>
      <c r="E7" s="51"/>
      <c r="F7" s="51"/>
    </row>
    <row r="8" spans="2:6" x14ac:dyDescent="0.25">
      <c r="B8" s="49"/>
      <c r="C8" s="50"/>
      <c r="D8" s="51"/>
      <c r="E8" s="51"/>
      <c r="F8" s="51"/>
    </row>
    <row r="9" spans="2:6" x14ac:dyDescent="0.25">
      <c r="B9" s="69" t="s">
        <v>354</v>
      </c>
      <c r="C9" s="69"/>
      <c r="D9" s="69"/>
    </row>
    <row r="10" spans="2:6" x14ac:dyDescent="0.25">
      <c r="B10" s="21"/>
      <c r="C10" s="21"/>
    </row>
    <row r="11" spans="2:6" x14ac:dyDescent="0.25">
      <c r="C11" s="20" t="s">
        <v>319</v>
      </c>
      <c r="D11" s="20" t="s">
        <v>320</v>
      </c>
      <c r="E11" s="20" t="s">
        <v>321</v>
      </c>
      <c r="F11" s="20" t="s">
        <v>1</v>
      </c>
    </row>
    <row r="12" spans="2:6" x14ac:dyDescent="0.25">
      <c r="B12" s="32" t="s">
        <v>341</v>
      </c>
      <c r="C12" s="52">
        <v>2</v>
      </c>
      <c r="D12" s="60">
        <v>1</v>
      </c>
      <c r="E12" s="60">
        <v>3</v>
      </c>
      <c r="F12" s="52"/>
    </row>
    <row r="13" spans="2:6" x14ac:dyDescent="0.25">
      <c r="B13" s="32" t="s">
        <v>337</v>
      </c>
      <c r="C13" s="52">
        <v>2</v>
      </c>
      <c r="D13" s="60">
        <v>1</v>
      </c>
      <c r="E13" s="60">
        <v>3</v>
      </c>
      <c r="F13" s="52"/>
    </row>
    <row r="14" spans="2:6" x14ac:dyDescent="0.25">
      <c r="B14" s="32" t="s">
        <v>338</v>
      </c>
      <c r="C14" s="52">
        <v>2</v>
      </c>
      <c r="D14" s="60">
        <v>1</v>
      </c>
      <c r="E14" s="60">
        <v>3</v>
      </c>
      <c r="F14" s="52"/>
    </row>
    <row r="15" spans="2:6" x14ac:dyDescent="0.25">
      <c r="B15" s="32" t="s">
        <v>322</v>
      </c>
      <c r="C15" s="52">
        <v>2</v>
      </c>
      <c r="D15" s="60">
        <v>1</v>
      </c>
      <c r="E15" s="60">
        <v>3</v>
      </c>
      <c r="F15" s="52"/>
    </row>
    <row r="16" spans="2:6" x14ac:dyDescent="0.25">
      <c r="B16" s="32" t="s">
        <v>339</v>
      </c>
      <c r="C16" s="52">
        <v>2</v>
      </c>
      <c r="D16" s="60">
        <v>1</v>
      </c>
      <c r="E16" s="60">
        <v>3</v>
      </c>
      <c r="F16" s="52"/>
    </row>
    <row r="17" spans="2:6" x14ac:dyDescent="0.25">
      <c r="B17" s="32" t="s">
        <v>323</v>
      </c>
      <c r="C17" s="52">
        <v>2</v>
      </c>
      <c r="D17" s="60">
        <v>1</v>
      </c>
      <c r="E17" s="60">
        <v>3</v>
      </c>
      <c r="F17" s="52"/>
    </row>
    <row r="18" spans="2:6" x14ac:dyDescent="0.25">
      <c r="B18" s="47" t="s">
        <v>340</v>
      </c>
      <c r="C18" s="52">
        <v>2</v>
      </c>
      <c r="D18" s="60">
        <v>1</v>
      </c>
      <c r="E18" s="60">
        <v>3</v>
      </c>
      <c r="F18" s="52"/>
    </row>
    <row r="19" spans="2:6" x14ac:dyDescent="0.25">
      <c r="B19" s="32" t="s">
        <v>342</v>
      </c>
      <c r="C19" s="52">
        <v>2</v>
      </c>
      <c r="D19" s="60">
        <v>1</v>
      </c>
      <c r="E19" s="60">
        <v>3</v>
      </c>
      <c r="F19" s="52"/>
    </row>
    <row r="20" spans="2:6" x14ac:dyDescent="0.25">
      <c r="C20" s="18"/>
      <c r="D20" s="18"/>
      <c r="E20" s="18"/>
    </row>
    <row r="21" spans="2:6" x14ac:dyDescent="0.25">
      <c r="C21" s="18"/>
      <c r="D21" s="18"/>
      <c r="E21" s="18"/>
    </row>
    <row r="22" spans="2:6" x14ac:dyDescent="0.25">
      <c r="B22" s="41" t="s">
        <v>345</v>
      </c>
    </row>
    <row r="24" spans="2:6" x14ac:dyDescent="0.25">
      <c r="C24" s="20" t="s">
        <v>319</v>
      </c>
      <c r="D24" s="20" t="s">
        <v>320</v>
      </c>
      <c r="E24" s="20" t="s">
        <v>321</v>
      </c>
      <c r="F24" s="20" t="s">
        <v>1</v>
      </c>
    </row>
    <row r="25" spans="2:6" x14ac:dyDescent="0.25">
      <c r="B25" s="32" t="s">
        <v>343</v>
      </c>
      <c r="C25" s="60">
        <v>2</v>
      </c>
      <c r="D25" s="60">
        <v>1</v>
      </c>
      <c r="E25" s="60">
        <v>3</v>
      </c>
      <c r="F25" s="52"/>
    </row>
    <row r="26" spans="2:6" x14ac:dyDescent="0.25">
      <c r="B26" s="32" t="s">
        <v>344</v>
      </c>
      <c r="C26" s="60">
        <v>2</v>
      </c>
      <c r="D26" s="60">
        <v>1</v>
      </c>
      <c r="E26" s="60">
        <v>3</v>
      </c>
      <c r="F26" s="52"/>
    </row>
    <row r="29" spans="2:6" x14ac:dyDescent="0.25">
      <c r="B29" s="70" t="s">
        <v>519</v>
      </c>
      <c r="C29" s="70"/>
      <c r="D29" s="18"/>
      <c r="E29" s="18"/>
    </row>
    <row r="30" spans="2:6" x14ac:dyDescent="0.25">
      <c r="C30" s="18"/>
      <c r="D30" s="18"/>
      <c r="E30" s="18"/>
    </row>
    <row r="31" spans="2:6" x14ac:dyDescent="0.25">
      <c r="C31" s="20" t="s">
        <v>319</v>
      </c>
      <c r="D31" s="20" t="s">
        <v>320</v>
      </c>
      <c r="E31" s="20" t="s">
        <v>321</v>
      </c>
      <c r="F31" s="20" t="s">
        <v>1</v>
      </c>
    </row>
    <row r="32" spans="2:6" x14ac:dyDescent="0.25">
      <c r="B32" s="32" t="s">
        <v>514</v>
      </c>
      <c r="C32" s="61" t="s">
        <v>298</v>
      </c>
      <c r="D32" s="61" t="s">
        <v>299</v>
      </c>
      <c r="E32" s="61" t="s">
        <v>300</v>
      </c>
      <c r="F32" s="48"/>
    </row>
    <row r="33" spans="2:6" x14ac:dyDescent="0.25">
      <c r="B33" s="32" t="s">
        <v>520</v>
      </c>
      <c r="C33" s="61" t="s">
        <v>298</v>
      </c>
      <c r="D33" s="61" t="s">
        <v>299</v>
      </c>
      <c r="E33" s="61" t="s">
        <v>515</v>
      </c>
      <c r="F33" s="48"/>
    </row>
    <row r="34" spans="2:6" x14ac:dyDescent="0.25">
      <c r="B34" s="32" t="s">
        <v>338</v>
      </c>
      <c r="C34" s="66" t="s">
        <v>518</v>
      </c>
      <c r="D34" s="66"/>
      <c r="E34" s="66"/>
      <c r="F34" s="48"/>
    </row>
    <row r="35" spans="2:6" x14ac:dyDescent="0.25">
      <c r="B35" s="32" t="s">
        <v>322</v>
      </c>
      <c r="C35" s="61" t="s">
        <v>516</v>
      </c>
      <c r="D35" s="61" t="s">
        <v>517</v>
      </c>
      <c r="E35" s="61" t="s">
        <v>516</v>
      </c>
      <c r="F35" s="48"/>
    </row>
    <row r="36" spans="2:6" x14ac:dyDescent="0.25">
      <c r="B36" s="32" t="s">
        <v>339</v>
      </c>
      <c r="C36" s="61" t="s">
        <v>521</v>
      </c>
      <c r="D36" s="61" t="s">
        <v>523</v>
      </c>
      <c r="E36" s="61" t="s">
        <v>522</v>
      </c>
      <c r="F36" s="48"/>
    </row>
    <row r="37" spans="2:6" x14ac:dyDescent="0.25">
      <c r="B37" s="32" t="s">
        <v>323</v>
      </c>
      <c r="C37" s="61" t="s">
        <v>524</v>
      </c>
      <c r="D37" s="61" t="s">
        <v>525</v>
      </c>
      <c r="E37" s="61" t="s">
        <v>526</v>
      </c>
      <c r="F37" s="48"/>
    </row>
    <row r="38" spans="2:6" x14ac:dyDescent="0.25">
      <c r="B38" s="32" t="s">
        <v>340</v>
      </c>
      <c r="C38" s="61" t="s">
        <v>298</v>
      </c>
      <c r="D38" s="61" t="s">
        <v>299</v>
      </c>
      <c r="E38" s="61" t="s">
        <v>515</v>
      </c>
      <c r="F38" s="48"/>
    </row>
    <row r="39" spans="2:6" x14ac:dyDescent="0.25">
      <c r="B39" s="32" t="s">
        <v>342</v>
      </c>
      <c r="C39" s="66" t="s">
        <v>518</v>
      </c>
      <c r="D39" s="66"/>
      <c r="E39" s="66"/>
      <c r="F39" s="48"/>
    </row>
    <row r="41" spans="2:6" x14ac:dyDescent="0.25">
      <c r="B41" s="70" t="s">
        <v>527</v>
      </c>
      <c r="C41" s="70"/>
    </row>
    <row r="42" spans="2:6" x14ac:dyDescent="0.25">
      <c r="C42" s="62"/>
    </row>
    <row r="43" spans="2:6" x14ac:dyDescent="0.25">
      <c r="B43" s="17" t="s">
        <v>301</v>
      </c>
      <c r="C43" s="18"/>
      <c r="D43" s="18"/>
      <c r="E43" s="18"/>
    </row>
    <row r="44" spans="2:6" x14ac:dyDescent="0.25">
      <c r="C44" s="20" t="s">
        <v>528</v>
      </c>
      <c r="D44" s="20" t="s">
        <v>320</v>
      </c>
      <c r="E44" s="20" t="s">
        <v>321</v>
      </c>
      <c r="F44" s="20" t="s">
        <v>1</v>
      </c>
    </row>
    <row r="45" spans="2:6" x14ac:dyDescent="0.25">
      <c r="B45" s="32" t="s">
        <v>514</v>
      </c>
      <c r="C45" s="45">
        <v>47977</v>
      </c>
      <c r="D45" s="45">
        <v>40409</v>
      </c>
      <c r="E45" s="45">
        <v>54926</v>
      </c>
      <c r="F45" s="45"/>
    </row>
    <row r="46" spans="2:6" x14ac:dyDescent="0.25">
      <c r="B46" s="32" t="s">
        <v>520</v>
      </c>
      <c r="C46" s="45">
        <v>47977</v>
      </c>
      <c r="D46" s="45">
        <v>40409</v>
      </c>
      <c r="E46" s="45">
        <v>54926</v>
      </c>
      <c r="F46" s="45"/>
    </row>
    <row r="47" spans="2:6" x14ac:dyDescent="0.25">
      <c r="B47" s="32" t="s">
        <v>338</v>
      </c>
      <c r="C47" s="68">
        <v>67776</v>
      </c>
      <c r="D47" s="68"/>
      <c r="E47" s="68"/>
      <c r="F47" s="45"/>
    </row>
    <row r="48" spans="2:6" x14ac:dyDescent="0.25">
      <c r="B48" s="32" t="s">
        <v>322</v>
      </c>
      <c r="C48" s="45">
        <v>48541</v>
      </c>
      <c r="D48" s="45">
        <v>26401</v>
      </c>
      <c r="E48" s="45">
        <v>48541</v>
      </c>
      <c r="F48" s="45"/>
    </row>
    <row r="49" spans="2:6" x14ac:dyDescent="0.25">
      <c r="B49" s="32" t="s">
        <v>339</v>
      </c>
      <c r="C49" s="45">
        <v>54926</v>
      </c>
      <c r="D49" s="45">
        <v>47977</v>
      </c>
      <c r="E49" s="45">
        <v>65438</v>
      </c>
      <c r="F49" s="45"/>
    </row>
    <row r="50" spans="2:6" x14ac:dyDescent="0.25">
      <c r="B50" s="32" t="s">
        <v>323</v>
      </c>
      <c r="C50" s="45">
        <v>45292.500000000007</v>
      </c>
      <c r="D50" s="45">
        <v>38831.100000000006</v>
      </c>
      <c r="E50" s="45">
        <v>51751.700000000004</v>
      </c>
      <c r="F50" s="45"/>
    </row>
    <row r="51" spans="2:6" x14ac:dyDescent="0.25">
      <c r="B51" s="32" t="s">
        <v>340</v>
      </c>
      <c r="C51" s="45">
        <v>47977</v>
      </c>
      <c r="D51" s="45">
        <v>40409</v>
      </c>
      <c r="E51" s="45">
        <v>54926</v>
      </c>
      <c r="F51" s="45"/>
    </row>
    <row r="52" spans="2:6" x14ac:dyDescent="0.25">
      <c r="B52" s="32" t="s">
        <v>342</v>
      </c>
      <c r="C52" s="68">
        <v>84580</v>
      </c>
      <c r="D52" s="68"/>
      <c r="E52" s="68"/>
      <c r="F52" s="19"/>
    </row>
    <row r="55" spans="2:6" x14ac:dyDescent="0.25">
      <c r="B55" s="17" t="s">
        <v>302</v>
      </c>
      <c r="C55" s="18"/>
      <c r="D55" s="18"/>
      <c r="E55" s="18"/>
    </row>
    <row r="56" spans="2:6" x14ac:dyDescent="0.25">
      <c r="C56" s="20" t="s">
        <v>528</v>
      </c>
      <c r="D56" s="20" t="s">
        <v>320</v>
      </c>
      <c r="E56" s="20" t="s">
        <v>321</v>
      </c>
      <c r="F56" s="20" t="s">
        <v>1</v>
      </c>
    </row>
    <row r="57" spans="2:6" x14ac:dyDescent="0.25">
      <c r="B57" s="32" t="s">
        <v>514</v>
      </c>
      <c r="C57" s="45">
        <v>46533</v>
      </c>
      <c r="D57" s="45">
        <v>40065</v>
      </c>
      <c r="E57" s="45">
        <v>53144</v>
      </c>
      <c r="F57" s="45"/>
    </row>
    <row r="58" spans="2:6" x14ac:dyDescent="0.25">
      <c r="B58" s="32" t="s">
        <v>520</v>
      </c>
      <c r="C58" s="45">
        <v>46533</v>
      </c>
      <c r="D58" s="45">
        <v>40065</v>
      </c>
      <c r="E58" s="45">
        <v>53144</v>
      </c>
      <c r="F58" s="45"/>
    </row>
    <row r="59" spans="2:6" x14ac:dyDescent="0.25">
      <c r="B59" s="32" t="s">
        <v>338</v>
      </c>
      <c r="C59" s="68">
        <v>67776</v>
      </c>
      <c r="D59" s="68"/>
      <c r="E59" s="68"/>
      <c r="F59" s="45"/>
    </row>
    <row r="60" spans="2:6" x14ac:dyDescent="0.25">
      <c r="B60" s="32" t="s">
        <v>322</v>
      </c>
      <c r="C60" s="45">
        <v>47097</v>
      </c>
      <c r="D60" s="45">
        <v>26702</v>
      </c>
      <c r="E60" s="45">
        <v>47097</v>
      </c>
      <c r="F60" s="45"/>
    </row>
    <row r="61" spans="2:6" x14ac:dyDescent="0.25">
      <c r="B61" s="32" t="s">
        <v>339</v>
      </c>
      <c r="C61" s="45">
        <v>53144</v>
      </c>
      <c r="D61" s="45">
        <v>46533</v>
      </c>
      <c r="E61" s="45">
        <v>63656</v>
      </c>
      <c r="F61" s="45"/>
    </row>
    <row r="62" spans="2:6" x14ac:dyDescent="0.25">
      <c r="B62" s="32" t="s">
        <v>323</v>
      </c>
      <c r="C62" s="45">
        <v>45292.500000000007</v>
      </c>
      <c r="D62" s="45">
        <v>38831.100000000006</v>
      </c>
      <c r="E62" s="45">
        <v>51751.700000000004</v>
      </c>
      <c r="F62" s="45"/>
    </row>
    <row r="63" spans="2:6" x14ac:dyDescent="0.25">
      <c r="B63" s="32" t="s">
        <v>340</v>
      </c>
      <c r="C63" s="45">
        <v>46533</v>
      </c>
      <c r="D63" s="45">
        <v>40065</v>
      </c>
      <c r="E63" s="45">
        <v>53144</v>
      </c>
      <c r="F63" s="45"/>
    </row>
    <row r="64" spans="2:6" x14ac:dyDescent="0.25">
      <c r="B64" s="32" t="s">
        <v>342</v>
      </c>
      <c r="C64" s="68">
        <v>84580</v>
      </c>
      <c r="D64" s="68"/>
      <c r="E64" s="68"/>
      <c r="F64" s="19"/>
    </row>
    <row r="67" spans="2:6" x14ac:dyDescent="0.25">
      <c r="B67" s="17" t="s">
        <v>529</v>
      </c>
      <c r="C67" s="18"/>
      <c r="D67" s="18"/>
      <c r="E67" s="18"/>
    </row>
    <row r="68" spans="2:6" x14ac:dyDescent="0.25">
      <c r="C68" s="20" t="s">
        <v>528</v>
      </c>
      <c r="D68" s="20" t="s">
        <v>320</v>
      </c>
      <c r="E68" s="20" t="s">
        <v>321</v>
      </c>
      <c r="F68" s="20" t="s">
        <v>1</v>
      </c>
    </row>
    <row r="69" spans="2:6" x14ac:dyDescent="0.25">
      <c r="B69" s="32" t="s">
        <v>514</v>
      </c>
      <c r="C69" s="45">
        <v>43784</v>
      </c>
      <c r="D69" s="45">
        <v>37049</v>
      </c>
      <c r="E69" s="45">
        <v>50532</v>
      </c>
      <c r="F69" s="45"/>
    </row>
    <row r="70" spans="2:6" x14ac:dyDescent="0.25">
      <c r="B70" s="32" t="s">
        <v>520</v>
      </c>
      <c r="C70" s="45">
        <v>43784</v>
      </c>
      <c r="D70" s="45">
        <v>37049</v>
      </c>
      <c r="E70" s="45">
        <v>50532</v>
      </c>
      <c r="F70" s="45"/>
    </row>
    <row r="71" spans="2:6" x14ac:dyDescent="0.25">
      <c r="B71" s="32" t="s">
        <v>338</v>
      </c>
      <c r="C71" s="68">
        <v>67776</v>
      </c>
      <c r="D71" s="68"/>
      <c r="E71" s="68"/>
      <c r="F71" s="45"/>
    </row>
    <row r="72" spans="2:6" x14ac:dyDescent="0.25">
      <c r="B72" s="32" t="s">
        <v>322</v>
      </c>
      <c r="C72" s="45">
        <v>44348</v>
      </c>
      <c r="D72" s="45">
        <v>23437</v>
      </c>
      <c r="E72" s="45">
        <v>44348</v>
      </c>
      <c r="F72" s="45"/>
    </row>
    <row r="73" spans="2:6" x14ac:dyDescent="0.25">
      <c r="B73" s="32" t="s">
        <v>339</v>
      </c>
      <c r="C73" s="45">
        <v>50532</v>
      </c>
      <c r="D73" s="45">
        <v>43784</v>
      </c>
      <c r="E73" s="45">
        <v>61044</v>
      </c>
      <c r="F73" s="45"/>
    </row>
    <row r="74" spans="2:6" x14ac:dyDescent="0.25">
      <c r="B74" s="32" t="s">
        <v>323</v>
      </c>
      <c r="C74" s="45">
        <v>45292.500000000007</v>
      </c>
      <c r="D74" s="45">
        <v>38831.100000000006</v>
      </c>
      <c r="E74" s="45">
        <v>51751.700000000004</v>
      </c>
      <c r="F74" s="45"/>
    </row>
    <row r="75" spans="2:6" x14ac:dyDescent="0.25">
      <c r="B75" s="32" t="s">
        <v>340</v>
      </c>
      <c r="C75" s="45">
        <v>43784</v>
      </c>
      <c r="D75" s="45">
        <v>37049</v>
      </c>
      <c r="E75" s="45">
        <v>50532</v>
      </c>
      <c r="F75" s="45"/>
    </row>
    <row r="76" spans="2:6" x14ac:dyDescent="0.25">
      <c r="B76" s="32" t="s">
        <v>342</v>
      </c>
      <c r="C76" s="68">
        <v>84580</v>
      </c>
      <c r="D76" s="68"/>
      <c r="E76" s="68"/>
      <c r="F76" s="45"/>
    </row>
    <row r="79" spans="2:6" x14ac:dyDescent="0.25">
      <c r="B79" s="17" t="s">
        <v>530</v>
      </c>
      <c r="C79" s="18"/>
      <c r="D79" s="18"/>
      <c r="E79" s="18"/>
    </row>
    <row r="80" spans="2:6" x14ac:dyDescent="0.25">
      <c r="C80" s="20" t="s">
        <v>528</v>
      </c>
      <c r="D80" s="20" t="s">
        <v>320</v>
      </c>
      <c r="E80" s="20" t="s">
        <v>321</v>
      </c>
      <c r="F80" s="20" t="s">
        <v>1</v>
      </c>
    </row>
    <row r="81" spans="2:6" x14ac:dyDescent="0.25">
      <c r="B81" s="32" t="s">
        <v>514</v>
      </c>
      <c r="C81" s="45">
        <v>42377</v>
      </c>
      <c r="D81" s="45">
        <v>35909</v>
      </c>
      <c r="E81" s="45">
        <v>48988</v>
      </c>
      <c r="F81" s="45"/>
    </row>
    <row r="82" spans="2:6" x14ac:dyDescent="0.25">
      <c r="B82" s="32" t="s">
        <v>520</v>
      </c>
      <c r="C82" s="45">
        <v>42377</v>
      </c>
      <c r="D82" s="45">
        <v>35909</v>
      </c>
      <c r="E82" s="45">
        <v>48988</v>
      </c>
      <c r="F82" s="45"/>
    </row>
    <row r="83" spans="2:6" x14ac:dyDescent="0.25">
      <c r="B83" s="32" t="s">
        <v>338</v>
      </c>
      <c r="C83" s="68">
        <v>55246</v>
      </c>
      <c r="D83" s="68"/>
      <c r="E83" s="68"/>
      <c r="F83" s="45"/>
    </row>
    <row r="84" spans="2:6" x14ac:dyDescent="0.25">
      <c r="B84" s="32" t="s">
        <v>322</v>
      </c>
      <c r="C84" s="45">
        <v>42941</v>
      </c>
      <c r="D84" s="45">
        <v>22546</v>
      </c>
      <c r="E84" s="45">
        <v>42941</v>
      </c>
      <c r="F84" s="45"/>
    </row>
    <row r="85" spans="2:6" x14ac:dyDescent="0.25">
      <c r="B85" s="32" t="s">
        <v>339</v>
      </c>
      <c r="C85" s="45">
        <v>48988</v>
      </c>
      <c r="D85" s="45">
        <v>42377</v>
      </c>
      <c r="E85" s="45">
        <v>59500</v>
      </c>
      <c r="F85" s="45"/>
    </row>
    <row r="86" spans="2:6" x14ac:dyDescent="0.25">
      <c r="B86" s="32" t="s">
        <v>323</v>
      </c>
      <c r="C86" s="45">
        <v>41175</v>
      </c>
      <c r="D86" s="45">
        <v>35301</v>
      </c>
      <c r="E86" s="45">
        <v>47047</v>
      </c>
      <c r="F86" s="45"/>
    </row>
    <row r="87" spans="2:6" x14ac:dyDescent="0.25">
      <c r="B87" s="32" t="s">
        <v>340</v>
      </c>
      <c r="C87" s="45">
        <v>42377</v>
      </c>
      <c r="D87" s="45">
        <v>35909</v>
      </c>
      <c r="E87" s="45">
        <v>48988</v>
      </c>
      <c r="F87" s="45"/>
    </row>
    <row r="88" spans="2:6" x14ac:dyDescent="0.25">
      <c r="B88" s="32" t="s">
        <v>342</v>
      </c>
      <c r="C88" s="68">
        <v>68944</v>
      </c>
      <c r="D88" s="68"/>
      <c r="E88" s="68"/>
      <c r="F88" s="19"/>
    </row>
  </sheetData>
  <mergeCells count="14">
    <mergeCell ref="B2:D2"/>
    <mergeCell ref="C88:E88"/>
    <mergeCell ref="B29:C29"/>
    <mergeCell ref="C34:E34"/>
    <mergeCell ref="C39:E39"/>
    <mergeCell ref="B41:C41"/>
    <mergeCell ref="C76:E76"/>
    <mergeCell ref="C83:E83"/>
    <mergeCell ref="C47:E47"/>
    <mergeCell ref="C52:E52"/>
    <mergeCell ref="C59:E59"/>
    <mergeCell ref="C64:E64"/>
    <mergeCell ref="C71:E71"/>
    <mergeCell ref="B9:D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W121"/>
  <sheetViews>
    <sheetView showGridLines="0" showRowColHeaders="0" workbookViewId="0">
      <selection activeCell="D15" sqref="D15"/>
    </sheetView>
  </sheetViews>
  <sheetFormatPr defaultRowHeight="15" x14ac:dyDescent="0.25"/>
  <cols>
    <col min="3" max="3" width="37.140625" bestFit="1" customWidth="1"/>
    <col min="4" max="4" width="27.85546875" style="17" bestFit="1" customWidth="1"/>
    <col min="5" max="5" width="38.140625" bestFit="1" customWidth="1"/>
    <col min="6" max="6" width="33.140625" bestFit="1" customWidth="1"/>
    <col min="7" max="7" width="12.7109375" bestFit="1" customWidth="1"/>
    <col min="11" max="11" width="9.42578125" customWidth="1"/>
    <col min="13" max="13" width="22.140625" bestFit="1" customWidth="1"/>
    <col min="14" max="14" width="10.28515625" bestFit="1" customWidth="1"/>
    <col min="15" max="15" width="15" bestFit="1" customWidth="1"/>
    <col min="16" max="16" width="15.140625" bestFit="1" customWidth="1"/>
    <col min="17" max="17" width="12.7109375" bestFit="1" customWidth="1"/>
    <col min="18" max="22" width="0" hidden="1" customWidth="1"/>
    <col min="23" max="23" width="6" bestFit="1" customWidth="1"/>
  </cols>
  <sheetData>
    <row r="2" spans="3:7" x14ac:dyDescent="0.25">
      <c r="C2" s="30" t="s">
        <v>324</v>
      </c>
    </row>
    <row r="3" spans="3:7" x14ac:dyDescent="0.25">
      <c r="C3" s="30"/>
    </row>
    <row r="4" spans="3:7" x14ac:dyDescent="0.25">
      <c r="C4" s="70" t="s">
        <v>346</v>
      </c>
      <c r="D4" s="70"/>
    </row>
    <row r="5" spans="3:7" x14ac:dyDescent="0.25">
      <c r="C5" s="21"/>
      <c r="D5" s="20" t="s">
        <v>347</v>
      </c>
    </row>
    <row r="6" spans="3:7" x14ac:dyDescent="0.25">
      <c r="D6" s="45">
        <v>2337</v>
      </c>
    </row>
    <row r="9" spans="3:7" x14ac:dyDescent="0.25">
      <c r="C9" s="71" t="s">
        <v>336</v>
      </c>
      <c r="D9" s="71"/>
      <c r="E9" s="34"/>
      <c r="F9" s="34"/>
      <c r="G9" s="34"/>
    </row>
    <row r="10" spans="3:7" x14ac:dyDescent="0.25">
      <c r="C10" s="46"/>
    </row>
    <row r="11" spans="3:7" x14ac:dyDescent="0.25">
      <c r="C11" s="46"/>
      <c r="D11" s="35" t="s">
        <v>319</v>
      </c>
      <c r="E11" s="35" t="s">
        <v>320</v>
      </c>
      <c r="F11" s="35" t="s">
        <v>321</v>
      </c>
      <c r="G11" s="35" t="s">
        <v>1</v>
      </c>
    </row>
    <row r="12" spans="3:7" x14ac:dyDescent="0.25">
      <c r="C12" s="36" t="s">
        <v>325</v>
      </c>
      <c r="D12" s="44">
        <v>1.6</v>
      </c>
      <c r="E12" s="44">
        <v>1.4</v>
      </c>
      <c r="F12" s="44">
        <v>1.8</v>
      </c>
      <c r="G12" s="44"/>
    </row>
    <row r="13" spans="3:7" x14ac:dyDescent="0.25">
      <c r="C13" s="37" t="s">
        <v>326</v>
      </c>
      <c r="D13" s="54">
        <v>0.9</v>
      </c>
      <c r="E13" s="54">
        <v>0.7</v>
      </c>
      <c r="F13" s="54">
        <v>1.1000000000000001</v>
      </c>
      <c r="G13" s="31"/>
    </row>
    <row r="14" spans="3:7" x14ac:dyDescent="0.25">
      <c r="D14"/>
    </row>
    <row r="19" spans="13:17" x14ac:dyDescent="0.25">
      <c r="N19" t="str">
        <f>IF('Input Sheet'!C8="Rest of England","Rest of England","London")</f>
        <v>London</v>
      </c>
    </row>
    <row r="24" spans="13:17" x14ac:dyDescent="0.25">
      <c r="N24" s="20" t="s">
        <v>319</v>
      </c>
      <c r="O24" s="20" t="s">
        <v>320</v>
      </c>
      <c r="P24" s="20" t="s">
        <v>321</v>
      </c>
      <c r="Q24" s="20" t="s">
        <v>1</v>
      </c>
    </row>
    <row r="25" spans="13:17" x14ac:dyDescent="0.25">
      <c r="M25" s="32" t="s">
        <v>341</v>
      </c>
      <c r="N25" s="45">
        <v>46.36</v>
      </c>
      <c r="O25" s="45">
        <v>41.723999999999997</v>
      </c>
      <c r="P25" s="45">
        <v>50.996000000000002</v>
      </c>
      <c r="Q25" s="48"/>
    </row>
    <row r="26" spans="13:17" x14ac:dyDescent="0.25">
      <c r="M26" s="32" t="s">
        <v>337</v>
      </c>
      <c r="N26" s="45">
        <v>36.6</v>
      </c>
      <c r="O26" s="45">
        <v>32.94</v>
      </c>
      <c r="P26" s="45">
        <v>40.26</v>
      </c>
      <c r="Q26" s="48"/>
    </row>
    <row r="27" spans="13:17" x14ac:dyDescent="0.25">
      <c r="M27" s="32" t="s">
        <v>338</v>
      </c>
      <c r="N27" s="45">
        <v>100.03999999999999</v>
      </c>
      <c r="O27" s="45">
        <v>90.036000000000001</v>
      </c>
      <c r="P27" s="45">
        <v>110.044</v>
      </c>
      <c r="Q27" s="48"/>
    </row>
    <row r="28" spans="13:17" x14ac:dyDescent="0.25">
      <c r="M28" s="32" t="s">
        <v>322</v>
      </c>
      <c r="N28" s="45">
        <v>87.84</v>
      </c>
      <c r="O28" s="45">
        <v>79.055999999999997</v>
      </c>
      <c r="P28" s="45">
        <v>96.623999999999995</v>
      </c>
      <c r="Q28" s="48"/>
    </row>
    <row r="29" spans="13:17" x14ac:dyDescent="0.25">
      <c r="M29" s="32" t="s">
        <v>339</v>
      </c>
      <c r="N29" s="45">
        <v>168.35999999999999</v>
      </c>
      <c r="O29" s="45">
        <v>151.524</v>
      </c>
      <c r="P29" s="45">
        <v>185.196</v>
      </c>
      <c r="Q29" s="48"/>
    </row>
    <row r="30" spans="13:17" x14ac:dyDescent="0.25">
      <c r="M30" s="32" t="s">
        <v>323</v>
      </c>
      <c r="N30" s="45">
        <v>67.099999999999994</v>
      </c>
      <c r="O30" s="45">
        <v>60.39</v>
      </c>
      <c r="P30" s="45">
        <v>73.81</v>
      </c>
      <c r="Q30" s="48"/>
    </row>
    <row r="31" spans="13:17" x14ac:dyDescent="0.25">
      <c r="M31" s="47" t="s">
        <v>340</v>
      </c>
      <c r="N31" s="45">
        <v>61</v>
      </c>
      <c r="O31" s="45">
        <f>N31*0.9</f>
        <v>54.9</v>
      </c>
      <c r="P31" s="45">
        <f>N31*1.1</f>
        <v>67.100000000000009</v>
      </c>
      <c r="Q31" s="48"/>
    </row>
    <row r="32" spans="13:17" x14ac:dyDescent="0.25">
      <c r="M32" s="32" t="s">
        <v>342</v>
      </c>
      <c r="N32" s="45">
        <v>48.8</v>
      </c>
      <c r="O32" s="45">
        <v>43.92</v>
      </c>
      <c r="P32" s="45">
        <v>53.68</v>
      </c>
      <c r="Q32" s="48"/>
    </row>
    <row r="34" spans="8:23" x14ac:dyDescent="0.25">
      <c r="M34" s="32" t="s">
        <v>341</v>
      </c>
      <c r="N34" s="53">
        <v>36.86</v>
      </c>
      <c r="O34" s="53">
        <v>33.173999999999999</v>
      </c>
      <c r="P34" s="53">
        <v>40.546000000000006</v>
      </c>
    </row>
    <row r="35" spans="8:23" x14ac:dyDescent="0.25">
      <c r="H35" s="34"/>
      <c r="M35" s="32" t="s">
        <v>337</v>
      </c>
      <c r="N35" s="53">
        <v>29.099999999999998</v>
      </c>
      <c r="O35" s="53">
        <v>26.189999999999998</v>
      </c>
      <c r="P35" s="53">
        <v>32.01</v>
      </c>
    </row>
    <row r="36" spans="8:23" x14ac:dyDescent="0.25">
      <c r="M36" s="32" t="s">
        <v>338</v>
      </c>
      <c r="N36" s="53">
        <v>79.539999999999992</v>
      </c>
      <c r="O36" s="53">
        <v>71.585999999999999</v>
      </c>
      <c r="P36" s="53">
        <v>87.494</v>
      </c>
    </row>
    <row r="37" spans="8:23" x14ac:dyDescent="0.25">
      <c r="M37" s="32" t="s">
        <v>322</v>
      </c>
      <c r="N37" s="53">
        <v>69.84</v>
      </c>
      <c r="O37" s="53">
        <v>62.855999999999995</v>
      </c>
      <c r="P37" s="53">
        <v>76.823999999999998</v>
      </c>
    </row>
    <row r="38" spans="8:23" x14ac:dyDescent="0.25">
      <c r="M38" s="32" t="s">
        <v>339</v>
      </c>
      <c r="N38" s="53">
        <v>133.85999999999999</v>
      </c>
      <c r="O38" s="53">
        <v>120.474</v>
      </c>
      <c r="P38" s="53">
        <v>147.24600000000001</v>
      </c>
    </row>
    <row r="39" spans="8:23" x14ac:dyDescent="0.25">
      <c r="M39" s="32" t="s">
        <v>323</v>
      </c>
      <c r="N39" s="53">
        <v>53.35</v>
      </c>
      <c r="O39" s="53">
        <v>48.015000000000001</v>
      </c>
      <c r="P39" s="53">
        <v>58.685000000000002</v>
      </c>
    </row>
    <row r="40" spans="8:23" x14ac:dyDescent="0.25">
      <c r="M40" s="47" t="s">
        <v>340</v>
      </c>
      <c r="N40" s="53">
        <v>53.35</v>
      </c>
      <c r="O40" s="45">
        <f>N40*0.9</f>
        <v>48.015000000000001</v>
      </c>
      <c r="P40" s="45">
        <f>N40*1.1</f>
        <v>58.685000000000009</v>
      </c>
      <c r="W40">
        <f>55*0.97</f>
        <v>53.35</v>
      </c>
    </row>
    <row r="41" spans="8:23" x14ac:dyDescent="0.25">
      <c r="M41" s="32" t="s">
        <v>342</v>
      </c>
      <c r="N41" s="53">
        <v>38.799999999999997</v>
      </c>
      <c r="O41" s="53">
        <v>34.92</v>
      </c>
      <c r="P41" s="53">
        <v>42.68</v>
      </c>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row r="92" spans="4:4" x14ac:dyDescent="0.25">
      <c r="D92"/>
    </row>
    <row r="93" spans="4:4" x14ac:dyDescent="0.25">
      <c r="D93"/>
    </row>
    <row r="94" spans="4:4" x14ac:dyDescent="0.25">
      <c r="D94"/>
    </row>
    <row r="95" spans="4:4" x14ac:dyDescent="0.25">
      <c r="D95"/>
    </row>
    <row r="96" spans="4:4" x14ac:dyDescent="0.25">
      <c r="D96"/>
    </row>
    <row r="97" spans="4:4" x14ac:dyDescent="0.25">
      <c r="D97"/>
    </row>
    <row r="98" spans="4:4" x14ac:dyDescent="0.25">
      <c r="D98"/>
    </row>
    <row r="99" spans="4:4" x14ac:dyDescent="0.25">
      <c r="D99"/>
    </row>
    <row r="100" spans="4:4" x14ac:dyDescent="0.25">
      <c r="D100"/>
    </row>
    <row r="101" spans="4:4" x14ac:dyDescent="0.25">
      <c r="D101"/>
    </row>
    <row r="102" spans="4:4" x14ac:dyDescent="0.25">
      <c r="D102"/>
    </row>
    <row r="103" spans="4:4" x14ac:dyDescent="0.25">
      <c r="D103"/>
    </row>
    <row r="104" spans="4:4" x14ac:dyDescent="0.25">
      <c r="D104"/>
    </row>
    <row r="105" spans="4:4" x14ac:dyDescent="0.25">
      <c r="D105"/>
    </row>
    <row r="106" spans="4:4" x14ac:dyDescent="0.25">
      <c r="D106"/>
    </row>
    <row r="107" spans="4:4" x14ac:dyDescent="0.25">
      <c r="D107"/>
    </row>
    <row r="108" spans="4:4" x14ac:dyDescent="0.25">
      <c r="D108"/>
    </row>
    <row r="109" spans="4:4" x14ac:dyDescent="0.25">
      <c r="D109"/>
    </row>
    <row r="110" spans="4:4" x14ac:dyDescent="0.25">
      <c r="D110"/>
    </row>
    <row r="111" spans="4:4" x14ac:dyDescent="0.25">
      <c r="D111"/>
    </row>
    <row r="112" spans="4:4" x14ac:dyDescent="0.25">
      <c r="D112"/>
    </row>
    <row r="113" spans="4:4" x14ac:dyDescent="0.25">
      <c r="D113"/>
    </row>
    <row r="114" spans="4:4" x14ac:dyDescent="0.25">
      <c r="D114"/>
    </row>
    <row r="115" spans="4:4" x14ac:dyDescent="0.25">
      <c r="D115"/>
    </row>
    <row r="116" spans="4:4" x14ac:dyDescent="0.25">
      <c r="D116"/>
    </row>
    <row r="117" spans="4:4" x14ac:dyDescent="0.25">
      <c r="D117"/>
    </row>
    <row r="118" spans="4:4" x14ac:dyDescent="0.25">
      <c r="D118"/>
    </row>
    <row r="119" spans="4:4" x14ac:dyDescent="0.25">
      <c r="D119"/>
    </row>
    <row r="120" spans="4:4" x14ac:dyDescent="0.25">
      <c r="D120"/>
    </row>
    <row r="121" spans="4:4" x14ac:dyDescent="0.25">
      <c r="D121"/>
    </row>
  </sheetData>
  <mergeCells count="2">
    <mergeCell ref="C4:D4"/>
    <mergeCell ref="C9:D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U24"/>
  <sheetViews>
    <sheetView showGridLines="0" showRowColHeaders="0" workbookViewId="0"/>
  </sheetViews>
  <sheetFormatPr defaultRowHeight="15" x14ac:dyDescent="0.25"/>
  <cols>
    <col min="2" max="2" width="47.5703125" bestFit="1" customWidth="1"/>
    <col min="3" max="6" width="14.5703125" customWidth="1"/>
    <col min="9" max="11" width="7.42578125" hidden="1" customWidth="1"/>
    <col min="12" max="12" width="10.28515625" hidden="1" customWidth="1"/>
    <col min="13" max="13" width="14.28515625" hidden="1" customWidth="1"/>
    <col min="14" max="14" width="13.42578125" hidden="1" customWidth="1"/>
    <col min="15" max="15" width="12.7109375" hidden="1" customWidth="1"/>
    <col min="16" max="16" width="0" hidden="1" customWidth="1"/>
    <col min="17" max="17" width="8.42578125" hidden="1" customWidth="1"/>
    <col min="18" max="19" width="12" hidden="1" customWidth="1"/>
    <col min="20" max="21" width="6.7109375" hidden="1" customWidth="1"/>
    <col min="22" max="25" width="6.7109375" customWidth="1"/>
  </cols>
  <sheetData>
    <row r="2" spans="2:20" x14ac:dyDescent="0.25">
      <c r="B2" s="33" t="s">
        <v>327</v>
      </c>
    </row>
    <row r="3" spans="2:20" x14ac:dyDescent="0.25">
      <c r="C3" s="35" t="s">
        <v>319</v>
      </c>
      <c r="D3" s="35" t="s">
        <v>332</v>
      </c>
      <c r="E3" s="35" t="s">
        <v>352</v>
      </c>
      <c r="F3" s="35" t="s">
        <v>1</v>
      </c>
      <c r="I3">
        <f>'Input Sheet'!$C$6</f>
        <v>2555</v>
      </c>
    </row>
    <row r="4" spans="2:20" x14ac:dyDescent="0.25">
      <c r="B4" s="57" t="s">
        <v>348</v>
      </c>
      <c r="C4" s="39">
        <f>'Input Sheet'!$C$6*'Cost and Effectiveness Assmpt.'!D12</f>
        <v>4088</v>
      </c>
      <c r="D4" s="39">
        <f>'Input Sheet'!$C$6*'Cost and Effectiveness Assmpt.'!F12</f>
        <v>4599</v>
      </c>
      <c r="E4" s="39">
        <f>'Input Sheet'!$C$6*'Cost and Effectiveness Assmpt.'!E12</f>
        <v>3577</v>
      </c>
      <c r="F4" s="39">
        <f>'Input Sheet'!$C$6*'Cost and Effectiveness Assmpt.'!G12</f>
        <v>0</v>
      </c>
    </row>
    <row r="5" spans="2:20" x14ac:dyDescent="0.25">
      <c r="B5" s="57" t="s">
        <v>349</v>
      </c>
      <c r="C5" s="39">
        <f>'Input Sheet'!$C$6*'Cost and Effectiveness Assmpt.'!D13</f>
        <v>2299.5</v>
      </c>
      <c r="D5" s="39">
        <f>'Input Sheet'!$C$6*'Cost and Effectiveness Assmpt.'!E13</f>
        <v>1788.5</v>
      </c>
      <c r="E5" s="39">
        <f>'Input Sheet'!$C$6*'Cost and Effectiveness Assmpt.'!F13</f>
        <v>2810.5</v>
      </c>
      <c r="F5" s="39">
        <f>'Input Sheet'!$C$6*'Cost and Effectiveness Assmpt.'!G13</f>
        <v>0</v>
      </c>
    </row>
    <row r="6" spans="2:20" x14ac:dyDescent="0.25">
      <c r="B6" s="38" t="s">
        <v>350</v>
      </c>
      <c r="C6" s="58">
        <f>C4-C5</f>
        <v>1788.5</v>
      </c>
      <c r="D6" s="58">
        <f>D4-D5</f>
        <v>2810.5</v>
      </c>
      <c r="E6" s="58">
        <f>E4-E5</f>
        <v>766.5</v>
      </c>
      <c r="F6" s="58">
        <f>F4-F5</f>
        <v>0</v>
      </c>
    </row>
    <row r="7" spans="2:20" x14ac:dyDescent="0.25">
      <c r="B7" s="55"/>
      <c r="C7" s="56"/>
      <c r="D7" s="56"/>
      <c r="E7" s="56"/>
      <c r="F7" s="56"/>
    </row>
    <row r="8" spans="2:20" x14ac:dyDescent="0.25">
      <c r="B8" s="40" t="s">
        <v>328</v>
      </c>
      <c r="C8" s="56"/>
      <c r="D8" s="56"/>
      <c r="E8" s="56"/>
      <c r="F8" s="56"/>
    </row>
    <row r="9" spans="2:20" x14ac:dyDescent="0.25">
      <c r="K9" t="s">
        <v>351</v>
      </c>
    </row>
    <row r="10" spans="2:20" x14ac:dyDescent="0.25">
      <c r="C10" s="35" t="s">
        <v>319</v>
      </c>
      <c r="D10" s="35" t="s">
        <v>329</v>
      </c>
      <c r="E10" s="35" t="s">
        <v>330</v>
      </c>
      <c r="F10" s="35" t="s">
        <v>1</v>
      </c>
      <c r="L10" s="35" t="s">
        <v>319</v>
      </c>
      <c r="M10" s="35" t="s">
        <v>329</v>
      </c>
      <c r="N10" s="35" t="s">
        <v>330</v>
      </c>
      <c r="O10" s="35" t="s">
        <v>1</v>
      </c>
      <c r="Q10" s="45"/>
      <c r="R10" s="45"/>
      <c r="S10" s="45"/>
    </row>
    <row r="11" spans="2:20" x14ac:dyDescent="0.25">
      <c r="B11" s="32" t="s">
        <v>341</v>
      </c>
      <c r="C11" s="59">
        <f>$I$3*(('Pulmon Rehab Team Staff Assmpt.'!C5/'Pulmon Rehab Team Staff Assmpt.'!C$25)+'Pulmon Rehab Team Staff Assmpt.'!C12/'Pulmon Rehab Team Staff Assmpt.'!C$26)/L11</f>
        <v>13.643548283743085</v>
      </c>
      <c r="D11" s="59">
        <f>$I$3*(('Pulmon Rehab Team Staff Assmpt.'!D5/'Pulmon Rehab Team Staff Assmpt.'!E$25)+'Pulmon Rehab Team Staff Assmpt.'!D12/'Pulmon Rehab Team Staff Assmpt.'!E$26)/M11</f>
        <v>6.3669891990801064</v>
      </c>
      <c r="E11" s="59">
        <f>$I$3*(('Pulmon Rehab Team Staff Assmpt.'!E5/'Pulmon Rehab Team Staff Assmpt.'!D$25)+'Pulmon Rehab Team Staff Assmpt.'!E12/'Pulmon Rehab Team Staff Assmpt.'!D$26)/N11</f>
        <v>35.47322553773202</v>
      </c>
      <c r="F11" s="59" t="e">
        <f>$I$3*(('Pulmon Rehab Team Staff Assmpt.'!F5/'Pulmon Rehab Team Staff Assmpt.'!F$25)+'Pulmon Rehab Team Staff Assmpt.'!F12/'Pulmon Rehab Team Staff Assmpt.'!F$26)/O11</f>
        <v>#DIV/0!</v>
      </c>
      <c r="I11">
        <f>1526*I12</f>
        <v>776.87272727272716</v>
      </c>
      <c r="K11" s="32" t="s">
        <v>341</v>
      </c>
      <c r="L11" s="52">
        <v>936.34</v>
      </c>
      <c r="M11" s="52">
        <v>936.34</v>
      </c>
      <c r="N11" s="52">
        <v>936.34</v>
      </c>
      <c r="O11" s="52">
        <v>936.34</v>
      </c>
      <c r="Q11">
        <f>IF('Input Sheet'!$AP$2="Inner London",'Pulmon Rehab Team Staff Assmpt.'!C45,IF('Input Sheet'!$AP$2="Outer London",'Pulmon Rehab Team Staff Assmpt.'!C57,IF('Input Sheet'!$AP$2="Fringe",'Pulmon Rehab Team Staff Assmpt.'!C69,'Pulmon Rehab Team Staff Assmpt.'!C81)))</f>
        <v>47977</v>
      </c>
      <c r="R11">
        <f>IF('Input Sheet'!$AP$2="Inner London",'Pulmon Rehab Team Staff Assmpt.'!D45,IF('Input Sheet'!$AP$2="Outer London",'Pulmon Rehab Team Staff Assmpt.'!D57,IF('Input Sheet'!$AP$2="Fringe",'Pulmon Rehab Team Staff Assmpt.'!D69,'Pulmon Rehab Team Staff Assmpt.'!D81)))</f>
        <v>40409</v>
      </c>
      <c r="S11">
        <f>IF('Input Sheet'!$AP$2="Inner London",'Pulmon Rehab Team Staff Assmpt.'!E45,IF('Input Sheet'!$AP$2="Outer London",'Pulmon Rehab Team Staff Assmpt.'!E57,IF('Input Sheet'!$AP$2="Fringe",'Pulmon Rehab Team Staff Assmpt.'!E69,'Pulmon Rehab Team Staff Assmpt.'!E81)))</f>
        <v>54926</v>
      </c>
      <c r="T11">
        <f>IF('Input Sheet'!$AP$2="Inner London",'Pulmon Rehab Team Staff Assmpt.'!F45,IF('Input Sheet'!$AP$2="Outer London",'Pulmon Rehab Team Staff Assmpt.'!F57,IF('Input Sheet'!$AP$2="Fringe",'Pulmon Rehab Team Staff Assmpt.'!F69,'Pulmon Rehab Team Staff Assmpt.'!F81)))</f>
        <v>0</v>
      </c>
    </row>
    <row r="12" spans="2:20" x14ac:dyDescent="0.25">
      <c r="B12" s="32" t="s">
        <v>337</v>
      </c>
      <c r="C12" s="59">
        <f>$I$3*('Pulmon Rehab Team Staff Assmpt.'!C13/'Pulmon Rehab Team Staff Assmpt.'!C$25)/L12</f>
        <v>2.1543001686340641</v>
      </c>
      <c r="D12" s="59">
        <f>$I$3*('Pulmon Rehab Team Staff Assmpt.'!D13/'Pulmon Rehab Team Staff Assmpt.'!E$25)/M12</f>
        <v>0.71810005621135464</v>
      </c>
      <c r="E12" s="59">
        <f>$I$3*('Pulmon Rehab Team Staff Assmpt.'!E13/'Pulmon Rehab Team Staff Assmpt.'!D$25)/N12</f>
        <v>6.4629005059021924</v>
      </c>
      <c r="F12" s="59" t="e">
        <f>$I$3*('Pulmon Rehab Team Staff Assmpt.'!F13/'Pulmon Rehab Team Staff Assmpt.'!F$25)/O12</f>
        <v>#DIV/0!</v>
      </c>
      <c r="I12">
        <f>28/55</f>
        <v>0.50909090909090904</v>
      </c>
      <c r="K12" s="32" t="s">
        <v>337</v>
      </c>
      <c r="L12" s="52">
        <v>1186</v>
      </c>
      <c r="M12" s="52">
        <v>1186</v>
      </c>
      <c r="N12" s="52">
        <v>1186</v>
      </c>
      <c r="O12" s="52">
        <v>1186</v>
      </c>
      <c r="Q12">
        <f>IF('Input Sheet'!$AP$2="Inner London",'Pulmon Rehab Team Staff Assmpt.'!C46,IF('Input Sheet'!$AP$2="Outer London",'Pulmon Rehab Team Staff Assmpt.'!C58,IF('Input Sheet'!$AP$2="Fringe",'Pulmon Rehab Team Staff Assmpt.'!C70,'Pulmon Rehab Team Staff Assmpt.'!C82)))</f>
        <v>47977</v>
      </c>
      <c r="R12">
        <f>IF('Input Sheet'!$AP$2="Inner London",'Pulmon Rehab Team Staff Assmpt.'!D46,IF('Input Sheet'!$AP$2="Outer London",'Pulmon Rehab Team Staff Assmpt.'!D58,IF('Input Sheet'!$AP$2="Fringe",'Pulmon Rehab Team Staff Assmpt.'!D70,'Pulmon Rehab Team Staff Assmpt.'!D82)))</f>
        <v>40409</v>
      </c>
      <c r="S12">
        <f>IF('Input Sheet'!$AP$2="Inner London",'Pulmon Rehab Team Staff Assmpt.'!E46,IF('Input Sheet'!$AP$2="Outer London",'Pulmon Rehab Team Staff Assmpt.'!E58,IF('Input Sheet'!$AP$2="Fringe",'Pulmon Rehab Team Staff Assmpt.'!E70,'Pulmon Rehab Team Staff Assmpt.'!E82)))</f>
        <v>54926</v>
      </c>
      <c r="T12">
        <f>IF('Input Sheet'!$AP$2="Inner London",'Pulmon Rehab Team Staff Assmpt.'!F46,IF('Input Sheet'!$AP$2="Outer London",'Pulmon Rehab Team Staff Assmpt.'!F58,IF('Input Sheet'!$AP$2="Fringe",'Pulmon Rehab Team Staff Assmpt.'!F70,'Pulmon Rehab Team Staff Assmpt.'!F82)))</f>
        <v>0</v>
      </c>
    </row>
    <row r="13" spans="2:20" x14ac:dyDescent="0.25">
      <c r="B13" s="32" t="s">
        <v>338</v>
      </c>
      <c r="C13" s="59">
        <f>$I$3*('Pulmon Rehab Team Staff Assmpt.'!C14/'Pulmon Rehab Team Staff Assmpt.'!C$25)/L13</f>
        <v>3.8478915662650603</v>
      </c>
      <c r="D13" s="59">
        <f>$I$3*('Pulmon Rehab Team Staff Assmpt.'!D14/'Pulmon Rehab Team Staff Assmpt.'!E$25)/M13</f>
        <v>1.2826305220883534</v>
      </c>
      <c r="E13" s="59">
        <f>$I$3*('Pulmon Rehab Team Staff Assmpt.'!E14/'Pulmon Rehab Team Staff Assmpt.'!D$25)/N13</f>
        <v>11.543674698795181</v>
      </c>
      <c r="F13" s="59" t="e">
        <f>$I$3*('Pulmon Rehab Team Staff Assmpt.'!F14/'Pulmon Rehab Team Staff Assmpt.'!F$25)/O13</f>
        <v>#DIV/0!</v>
      </c>
      <c r="K13" s="32" t="s">
        <v>338</v>
      </c>
      <c r="L13" s="52">
        <v>664</v>
      </c>
      <c r="M13" s="52">
        <v>664</v>
      </c>
      <c r="N13" s="52">
        <v>664</v>
      </c>
      <c r="O13" s="52">
        <v>664</v>
      </c>
      <c r="Q13">
        <f>IF('Input Sheet'!$AP$2="Inner London",'Pulmon Rehab Team Staff Assmpt.'!C47,IF('Input Sheet'!$AP$2="Outer London",'Pulmon Rehab Team Staff Assmpt.'!C59,IF('Input Sheet'!$AP$2="Fringe",'Pulmon Rehab Team Staff Assmpt.'!C71,'Pulmon Rehab Team Staff Assmpt.'!C83)))</f>
        <v>67776</v>
      </c>
      <c r="R13">
        <f>IF('Input Sheet'!$AP$2="Inner London",'Pulmon Rehab Team Staff Assmpt.'!C47,IF('Input Sheet'!$AP$2="Outer London",'Pulmon Rehab Team Staff Assmpt.'!C59,IF('Input Sheet'!$AP$2="Fringe",'Pulmon Rehab Team Staff Assmpt.'!C71,'Pulmon Rehab Team Staff Assmpt.'!C83)))</f>
        <v>67776</v>
      </c>
      <c r="S13">
        <f>IF('Input Sheet'!$AP$2="Inner London",'Pulmon Rehab Team Staff Assmpt.'!C47,IF('Input Sheet'!$AP$2="Outer London",'Pulmon Rehab Team Staff Assmpt.'!C59,IF('Input Sheet'!$AP$2="Fringe",'Pulmon Rehab Team Staff Assmpt.'!C71,'Pulmon Rehab Team Staff Assmpt.'!C83)))</f>
        <v>67776</v>
      </c>
      <c r="T13">
        <f>IF('Input Sheet'!$AP$2="Inner London",'Pulmon Rehab Team Staff Assmpt.'!F47,IF('Input Sheet'!$AP$2="Outer London",'Pulmon Rehab Team Staff Assmpt.'!F59,IF('Input Sheet'!$AP$2="Fringe",'Pulmon Rehab Team Staff Assmpt.'!F71,'Pulmon Rehab Team Staff Assmpt.'!F83)))</f>
        <v>0</v>
      </c>
    </row>
    <row r="14" spans="2:20" x14ac:dyDescent="0.25">
      <c r="B14" s="32" t="s">
        <v>322</v>
      </c>
      <c r="C14" s="59">
        <f>$I$3*(('Pulmon Rehab Team Staff Assmpt.'!C6/'Pulmon Rehab Team Staff Assmpt.'!C$25)+'Pulmon Rehab Team Staff Assmpt.'!C15/'Pulmon Rehab Team Staff Assmpt.'!C$26)/L14</f>
        <v>17.085729570683426</v>
      </c>
      <c r="D14" s="59">
        <f>$I$3*(('Pulmon Rehab Team Staff Assmpt.'!D6/'Pulmon Rehab Team Staff Assmpt.'!E$25)+'Pulmon Rehab Team Staff Assmpt.'!D15/'Pulmon Rehab Team Staff Assmpt.'!E$26)/M14</f>
        <v>7.9733404663189331</v>
      </c>
      <c r="E14" s="59">
        <f>$I$3*(('Pulmon Rehab Team Staff Assmpt.'!E6/'Pulmon Rehab Team Staff Assmpt.'!D$25)+'Pulmon Rehab Team Staff Assmpt.'!E15/'Pulmon Rehab Team Staff Assmpt.'!D$26)/N14</f>
        <v>44.422896883776914</v>
      </c>
      <c r="F14" s="59" t="e">
        <f>$I$3*('Pulmon Rehab Team Staff Assmpt.'!F15/'Pulmon Rehab Team Staff Assmpt.'!F$25)/O14</f>
        <v>#DIV/0!</v>
      </c>
      <c r="K14" s="32" t="s">
        <v>322</v>
      </c>
      <c r="L14" s="52">
        <v>747.7</v>
      </c>
      <c r="M14" s="52">
        <v>747.7</v>
      </c>
      <c r="N14" s="52">
        <v>747.7</v>
      </c>
      <c r="O14" s="52">
        <v>747.7</v>
      </c>
      <c r="Q14">
        <f>IF('Input Sheet'!$AP$2="Inner London",'Pulmon Rehab Team Staff Assmpt.'!C48,IF('Input Sheet'!$AP$2="Outer London",'Pulmon Rehab Team Staff Assmpt.'!C60,IF('Input Sheet'!$AP$2="Fringe",'Pulmon Rehab Team Staff Assmpt.'!C72,'Pulmon Rehab Team Staff Assmpt.'!C84)))</f>
        <v>48541</v>
      </c>
      <c r="R14">
        <f>IF('Input Sheet'!$AP$2="Inner London",'Pulmon Rehab Team Staff Assmpt.'!D48,IF('Input Sheet'!$AP$2="Outer London",'Pulmon Rehab Team Staff Assmpt.'!D60,IF('Input Sheet'!$AP$2="Fringe",'Pulmon Rehab Team Staff Assmpt.'!D72,'Pulmon Rehab Team Staff Assmpt.'!D84)))</f>
        <v>26401</v>
      </c>
      <c r="S14">
        <f>IF('Input Sheet'!$AP$2="Inner London",'Pulmon Rehab Team Staff Assmpt.'!E48,IF('Input Sheet'!$AP$2="Outer London",'Pulmon Rehab Team Staff Assmpt.'!E60,IF('Input Sheet'!$AP$2="Fringe",'Pulmon Rehab Team Staff Assmpt.'!E72,'Pulmon Rehab Team Staff Assmpt.'!E84)))</f>
        <v>48541</v>
      </c>
      <c r="T14">
        <f>IF('Input Sheet'!$AP$2="Inner London",'Pulmon Rehab Team Staff Assmpt.'!F48,IF('Input Sheet'!$AP$2="Outer London",'Pulmon Rehab Team Staff Assmpt.'!F60,IF('Input Sheet'!$AP$2="Fringe",'Pulmon Rehab Team Staff Assmpt.'!F72,'Pulmon Rehab Team Staff Assmpt.'!F84)))</f>
        <v>0</v>
      </c>
    </row>
    <row r="15" spans="2:20" x14ac:dyDescent="0.25">
      <c r="B15" s="32" t="s">
        <v>339</v>
      </c>
      <c r="C15" s="59">
        <f>$I$3*('Pulmon Rehab Team Staff Assmpt.'!C16/'Pulmon Rehab Team Staff Assmpt.'!C$25)/L15</f>
        <v>3.7163636363636363</v>
      </c>
      <c r="D15" s="59">
        <f>$I$3*('Pulmon Rehab Team Staff Assmpt.'!D16/'Pulmon Rehab Team Staff Assmpt.'!E$25)/M15</f>
        <v>1.2387878787878788</v>
      </c>
      <c r="E15" s="59">
        <f>$I$3*('Pulmon Rehab Team Staff Assmpt.'!E16/'Pulmon Rehab Team Staff Assmpt.'!D$25)/N15</f>
        <v>11.149090909090908</v>
      </c>
      <c r="F15" s="59" t="e">
        <f>$I$3*('Pulmon Rehab Team Staff Assmpt.'!F16/'Pulmon Rehab Team Staff Assmpt.'!F$25)/O15</f>
        <v>#DIV/0!</v>
      </c>
      <c r="K15" s="32" t="s">
        <v>339</v>
      </c>
      <c r="L15" s="52">
        <v>687.5</v>
      </c>
      <c r="M15" s="52">
        <v>687.5</v>
      </c>
      <c r="N15" s="52">
        <v>687.5</v>
      </c>
      <c r="O15" s="52">
        <v>687.5</v>
      </c>
      <c r="Q15">
        <f>IF('Input Sheet'!$AP$2="Inner London",'Pulmon Rehab Team Staff Assmpt.'!C49,IF('Input Sheet'!$AP$2="Outer London",'Pulmon Rehab Team Staff Assmpt.'!C61,IF('Input Sheet'!$AP$2="Fringe",'Pulmon Rehab Team Staff Assmpt.'!C73,'Pulmon Rehab Team Staff Assmpt.'!C85)))</f>
        <v>54926</v>
      </c>
      <c r="R15">
        <f>IF('Input Sheet'!$AP$2="Inner London",'Pulmon Rehab Team Staff Assmpt.'!D49,IF('Input Sheet'!$AP$2="Outer London",'Pulmon Rehab Team Staff Assmpt.'!D61,IF('Input Sheet'!$AP$2="Fringe",'Pulmon Rehab Team Staff Assmpt.'!D73,'Pulmon Rehab Team Staff Assmpt.'!D85)))</f>
        <v>47977</v>
      </c>
      <c r="S15">
        <f>IF('Input Sheet'!$AP$2="Inner London",'Pulmon Rehab Team Staff Assmpt.'!E49,IF('Input Sheet'!$AP$2="Outer London",'Pulmon Rehab Team Staff Assmpt.'!E61,IF('Input Sheet'!$AP$2="Fringe",'Pulmon Rehab Team Staff Assmpt.'!E73,'Pulmon Rehab Team Staff Assmpt.'!E85)))</f>
        <v>65438</v>
      </c>
      <c r="T15">
        <f>IF('Input Sheet'!$AP$2="Inner London",'Pulmon Rehab Team Staff Assmpt.'!F49,IF('Input Sheet'!$AP$2="Outer London",'Pulmon Rehab Team Staff Assmpt.'!F61,IF('Input Sheet'!$AP$2="Fringe",'Pulmon Rehab Team Staff Assmpt.'!F73,'Pulmon Rehab Team Staff Assmpt.'!F85)))</f>
        <v>0</v>
      </c>
    </row>
    <row r="16" spans="2:20" x14ac:dyDescent="0.25">
      <c r="B16" s="32" t="s">
        <v>323</v>
      </c>
      <c r="C16" s="59">
        <f>$I$3*('Pulmon Rehab Team Staff Assmpt.'!C17/'Pulmon Rehab Team Staff Assmpt.'!C$25)/L16</f>
        <v>2.1362876254180603</v>
      </c>
      <c r="D16" s="59">
        <f>$I$3*('Pulmon Rehab Team Staff Assmpt.'!D17/'Pulmon Rehab Team Staff Assmpt.'!E$25)/M16</f>
        <v>0.71209587513935335</v>
      </c>
      <c r="E16" s="59">
        <f>$I$3*('Pulmon Rehab Team Staff Assmpt.'!E17/'Pulmon Rehab Team Staff Assmpt.'!D$25)/N16</f>
        <v>6.4088628762541804</v>
      </c>
      <c r="F16" s="59" t="e">
        <f>$I$3*('Pulmon Rehab Team Staff Assmpt.'!F17/'Pulmon Rehab Team Staff Assmpt.'!F$25)/O16</f>
        <v>#DIV/0!</v>
      </c>
      <c r="K16" s="32" t="s">
        <v>323</v>
      </c>
      <c r="L16" s="52">
        <v>1196</v>
      </c>
      <c r="M16" s="52">
        <v>1196</v>
      </c>
      <c r="N16" s="52">
        <v>1196</v>
      </c>
      <c r="O16" s="52">
        <v>1196</v>
      </c>
      <c r="Q16">
        <f>IF('Input Sheet'!$AP$2="Inner London",'Pulmon Rehab Team Staff Assmpt.'!C50,IF('Input Sheet'!$AP$2="Outer London",'Pulmon Rehab Team Staff Assmpt.'!C62,IF('Input Sheet'!$AP$2="Fringe",'Pulmon Rehab Team Staff Assmpt.'!C74,'Pulmon Rehab Team Staff Assmpt.'!C86)))</f>
        <v>45292.500000000007</v>
      </c>
      <c r="R16">
        <f>IF('Input Sheet'!$AP$2="Inner London",'Pulmon Rehab Team Staff Assmpt.'!D50,IF('Input Sheet'!$AP$2="Outer London",'Pulmon Rehab Team Staff Assmpt.'!D62,IF('Input Sheet'!$AP$2="Fringe",'Pulmon Rehab Team Staff Assmpt.'!D74,'Pulmon Rehab Team Staff Assmpt.'!D86)))</f>
        <v>38831.100000000006</v>
      </c>
      <c r="S16">
        <f>IF('Input Sheet'!$AP$2="Inner London",'Pulmon Rehab Team Staff Assmpt.'!E50,IF('Input Sheet'!$AP$2="Outer London",'Pulmon Rehab Team Staff Assmpt.'!E62,IF('Input Sheet'!$AP$2="Fringe",'Pulmon Rehab Team Staff Assmpt.'!E74,'Pulmon Rehab Team Staff Assmpt.'!E86)))</f>
        <v>51751.700000000004</v>
      </c>
      <c r="T16">
        <f>IF('Input Sheet'!$AP$2="Inner London",'Pulmon Rehab Team Staff Assmpt.'!F50,IF('Input Sheet'!$AP$2="Outer London",'Pulmon Rehab Team Staff Assmpt.'!F62,IF('Input Sheet'!$AP$2="Fringe",'Pulmon Rehab Team Staff Assmpt.'!F74,'Pulmon Rehab Team Staff Assmpt.'!F86)))</f>
        <v>0</v>
      </c>
    </row>
    <row r="17" spans="2:20" x14ac:dyDescent="0.25">
      <c r="B17" s="47" t="s">
        <v>340</v>
      </c>
      <c r="C17" s="59">
        <f>$I$3*('Pulmon Rehab Team Staff Assmpt.'!C18/'Pulmon Rehab Team Staff Assmpt.'!C$25)/L17</f>
        <v>3.2888385444154107</v>
      </c>
      <c r="D17" s="59">
        <f>$I$3*('Pulmon Rehab Team Staff Assmpt.'!D18/'Pulmon Rehab Team Staff Assmpt.'!E$25)/M17</f>
        <v>1.0962795148051367</v>
      </c>
      <c r="E17" s="59">
        <f>$I$3*('Pulmon Rehab Team Staff Assmpt.'!E18/'Pulmon Rehab Team Staff Assmpt.'!D$25)/N17</f>
        <v>9.866515633246232</v>
      </c>
      <c r="F17" s="59" t="e">
        <f>$I$3*('Pulmon Rehab Team Staff Assmpt.'!F18/'Pulmon Rehab Team Staff Assmpt.'!F$25)/O17</f>
        <v>#DIV/0!</v>
      </c>
      <c r="K17" s="47" t="s">
        <v>340</v>
      </c>
      <c r="L17" s="52">
        <v>776.87</v>
      </c>
      <c r="M17" s="52">
        <v>776.87</v>
      </c>
      <c r="N17" s="52">
        <v>776.87</v>
      </c>
      <c r="O17" s="52">
        <v>776.87</v>
      </c>
      <c r="Q17">
        <f>IF('Input Sheet'!$AP$2="Inner London",'Pulmon Rehab Team Staff Assmpt.'!C51,IF('Input Sheet'!$AP$2="Outer London",'Pulmon Rehab Team Staff Assmpt.'!C63,IF('Input Sheet'!$AP$2="Fringe",'Pulmon Rehab Team Staff Assmpt.'!C75,'Pulmon Rehab Team Staff Assmpt.'!C87)))</f>
        <v>47977</v>
      </c>
      <c r="R17">
        <f>IF('Input Sheet'!$AP$2="Inner London",'Pulmon Rehab Team Staff Assmpt.'!D51,IF('Input Sheet'!$AP$2="Outer London",'Pulmon Rehab Team Staff Assmpt.'!D63,IF('Input Sheet'!$AP$2="Fringe",'Pulmon Rehab Team Staff Assmpt.'!D75,'Pulmon Rehab Team Staff Assmpt.'!D87)))</f>
        <v>40409</v>
      </c>
      <c r="S17">
        <f>IF('Input Sheet'!$AP$2="Inner London",'Pulmon Rehab Team Staff Assmpt.'!E51,IF('Input Sheet'!$AP$2="Outer London",'Pulmon Rehab Team Staff Assmpt.'!E63,IF('Input Sheet'!$AP$2="Fringe",'Pulmon Rehab Team Staff Assmpt.'!E75,'Pulmon Rehab Team Staff Assmpt.'!E87)))</f>
        <v>54926</v>
      </c>
      <c r="T17">
        <f>IF('Input Sheet'!$AP$2="Inner London",'Pulmon Rehab Team Staff Assmpt.'!F51,IF('Input Sheet'!$AP$2="Outer London",'Pulmon Rehab Team Staff Assmpt.'!F63,IF('Input Sheet'!$AP$2="Fringe",'Pulmon Rehab Team Staff Assmpt.'!F75,'Pulmon Rehab Team Staff Assmpt.'!F87)))</f>
        <v>0</v>
      </c>
    </row>
    <row r="18" spans="2:20" x14ac:dyDescent="0.25">
      <c r="B18" s="32" t="s">
        <v>342</v>
      </c>
      <c r="C18" s="59">
        <f>$I$3*('Pulmon Rehab Team Staff Assmpt.'!C19/'Pulmon Rehab Team Staff Assmpt.'!C$25)/L18</f>
        <v>1.5064858490566038</v>
      </c>
      <c r="D18" s="59">
        <f>$I$3*('Pulmon Rehab Team Staff Assmpt.'!D19/'Pulmon Rehab Team Staff Assmpt.'!E$25)/M18</f>
        <v>0.50216194968553451</v>
      </c>
      <c r="E18" s="59">
        <f>$I$3*('Pulmon Rehab Team Staff Assmpt.'!E19/'Pulmon Rehab Team Staff Assmpt.'!D$25)/N18</f>
        <v>4.5194575471698117</v>
      </c>
      <c r="F18" s="59" t="e">
        <f>$I$3*('Pulmon Rehab Team Staff Assmpt.'!F19/'Pulmon Rehab Team Staff Assmpt.'!F$25)/O18</f>
        <v>#DIV/0!</v>
      </c>
      <c r="K18" s="32" t="s">
        <v>342</v>
      </c>
      <c r="L18" s="52">
        <v>1696</v>
      </c>
      <c r="M18" s="52">
        <v>1696</v>
      </c>
      <c r="N18" s="52">
        <v>1696</v>
      </c>
      <c r="O18" s="52">
        <v>1696</v>
      </c>
      <c r="Q18">
        <f>IF('Input Sheet'!$AP$2="Inner London",'Pulmon Rehab Team Staff Assmpt.'!C52,IF('Input Sheet'!$AP$2="Outer London",'Pulmon Rehab Team Staff Assmpt.'!C64,IF('Input Sheet'!$AP$2="Fringe",'Pulmon Rehab Team Staff Assmpt.'!C76,'Pulmon Rehab Team Staff Assmpt.'!C88)))</f>
        <v>84580</v>
      </c>
      <c r="R18">
        <f>IF('Input Sheet'!$AP$2="Inner London",'Pulmon Rehab Team Staff Assmpt.'!C52,IF('Input Sheet'!$AP$2="Outer London",'Pulmon Rehab Team Staff Assmpt.'!C64,IF('Input Sheet'!$AP$2="Fringe",'Pulmon Rehab Team Staff Assmpt.'!C76,'Pulmon Rehab Team Staff Assmpt.'!C88)))</f>
        <v>84580</v>
      </c>
      <c r="S18">
        <f>IF('Input Sheet'!$AP$2="Inner London",'Pulmon Rehab Team Staff Assmpt.'!C52,IF('Input Sheet'!$AP$2="Outer London",'Pulmon Rehab Team Staff Assmpt.'!C64,IF('Input Sheet'!$AP$2="Fringe",'Pulmon Rehab Team Staff Assmpt.'!C76,'Pulmon Rehab Team Staff Assmpt.'!C88)))</f>
        <v>84580</v>
      </c>
      <c r="T18">
        <f>IF('Input Sheet'!$AP$2="Inner London",'Pulmon Rehab Team Staff Assmpt.'!F52,IF('Input Sheet'!$AP$2="Outer London",'Pulmon Rehab Team Staff Assmpt.'!F64,IF('Input Sheet'!$AP$2="Fringe",'Pulmon Rehab Team Staff Assmpt.'!F76,'Pulmon Rehab Team Staff Assmpt.'!F88)))</f>
        <v>0</v>
      </c>
    </row>
    <row r="20" spans="2:20" x14ac:dyDescent="0.25">
      <c r="B20" s="41" t="s">
        <v>331</v>
      </c>
    </row>
    <row r="21" spans="2:20" x14ac:dyDescent="0.25">
      <c r="C21" s="35" t="s">
        <v>319</v>
      </c>
      <c r="D21" s="35" t="s">
        <v>332</v>
      </c>
      <c r="E21" s="35" t="s">
        <v>352</v>
      </c>
      <c r="F21" s="35" t="s">
        <v>1</v>
      </c>
    </row>
    <row r="22" spans="2:20" x14ac:dyDescent="0.25">
      <c r="B22" s="42" t="s">
        <v>333</v>
      </c>
      <c r="C22" s="27">
        <f>SUMPRODUCT(C11:C18,Q11:Q18)</f>
        <v>2434176.4494092055</v>
      </c>
      <c r="D22" s="45">
        <f>SUMPRODUCT(D11:D18,R11:R18)</f>
        <v>757594.30844931223</v>
      </c>
      <c r="E22" s="45">
        <f>SUMPRODUCT(E11:E18,S11:S18)</f>
        <v>7227527.30992705</v>
      </c>
      <c r="F22" s="45" t="e">
        <f>SUMPRODUCT(F11:F18,T11:T18)</f>
        <v>#DIV/0!</v>
      </c>
      <c r="K22">
        <f>1547*0.33</f>
        <v>510.51000000000005</v>
      </c>
    </row>
    <row r="23" spans="2:20" x14ac:dyDescent="0.25">
      <c r="B23" s="19" t="s">
        <v>334</v>
      </c>
      <c r="C23" s="27">
        <f>C6*'Cost and Effectiveness Assmpt.'!$D$6</f>
        <v>4179724.5</v>
      </c>
      <c r="D23" s="45">
        <f>D6*'Cost and Effectiveness Assmpt.'!$D$6</f>
        <v>6568138.5</v>
      </c>
      <c r="E23" s="45">
        <f>E6*'Cost and Effectiveness Assmpt.'!$D$6</f>
        <v>1791310.5</v>
      </c>
      <c r="F23" s="45">
        <f>F6*'Cost and Effectiveness Assmpt.'!$D$6</f>
        <v>0</v>
      </c>
      <c r="K23">
        <f>K22*0.33</f>
        <v>168.46830000000003</v>
      </c>
    </row>
    <row r="24" spans="2:20" x14ac:dyDescent="0.25">
      <c r="B24" s="42" t="s">
        <v>335</v>
      </c>
      <c r="C24" s="27">
        <f>C22-C23</f>
        <v>-1745548.0505907945</v>
      </c>
      <c r="D24" s="43">
        <f>D22-D23</f>
        <v>-5810544.1915506879</v>
      </c>
      <c r="E24" s="43">
        <f>E22-E23</f>
        <v>5436216.80992705</v>
      </c>
      <c r="F24" s="43" t="e">
        <f>F22-F23</f>
        <v>#DIV/0!</v>
      </c>
      <c r="K24">
        <f>1650/4</f>
        <v>412.5</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The Model</vt:lpstr>
      <vt:lpstr>Input Sheet</vt:lpstr>
      <vt:lpstr>Pulmon Rehab Team Staff Assmpt.</vt:lpstr>
      <vt:lpstr>Cost and Effectiveness Assmpt.</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Cheryl Gurgul</cp:lastModifiedBy>
  <dcterms:created xsi:type="dcterms:W3CDTF">2008-11-20T15:11:45Z</dcterms:created>
  <dcterms:modified xsi:type="dcterms:W3CDTF">2019-01-25T12:08:35Z</dcterms:modified>
</cp:coreProperties>
</file>